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7365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V1">#REF!</definedName>
    <definedName name="_V1">#REF!</definedName>
    <definedName name="AccBU">'[2]Rus PA Disab'!#REF!</definedName>
    <definedName name="AccEU">'[2]Rus PA Disab'!#REF!</definedName>
    <definedName name="AccPfl">'[2]Rus PA Disab'!#REF!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Cx">#REF!</definedName>
    <definedName name="Dx">#REF!</definedName>
    <definedName name="EV">#REF!</definedName>
    <definedName name="EVAnteil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k">#REF!</definedName>
    <definedName name="kRV">#REF!</definedName>
    <definedName name="lx">#REF!</definedName>
    <definedName name="m">#REF!</definedName>
    <definedName name="Mx">#REF!</definedName>
    <definedName name="n">#REF!</definedName>
    <definedName name="NEB">#REF!</definedName>
    <definedName name="NJB">#REF!</definedName>
    <definedName name="Nx">#REF!</definedName>
    <definedName name="Premium">#REF!</definedName>
    <definedName name="qx">#REF!</definedName>
    <definedName name="qx_roh">#REF!</definedName>
    <definedName name="Rx">#REF!</definedName>
    <definedName name="SB">#REF!</definedName>
    <definedName name="sex">[3]Расчёты!$D$6</definedName>
    <definedName name="SickEU">'[2]Rus PA Disab'!#REF!</definedName>
    <definedName name="SickPfl">'[2]Rus PA Disab'!#REF!</definedName>
    <definedName name="SumInsured">#REF!</definedName>
    <definedName name="Sx">#REF!</definedName>
    <definedName name="t">#REF!</definedName>
    <definedName name="Tarif">#REF!</definedName>
    <definedName name="V">#REF!</definedName>
    <definedName name="VS">#REF!</definedName>
    <definedName name="x">#REF!</definedName>
    <definedName name="группа">'[4]Резерв pens'!$T$9:$T$65536</definedName>
    <definedName name="дата">[5]старт!$D$3</definedName>
    <definedName name="дата_расчета">'[5]СВОД ПРЕМИЙ'!$C$3</definedName>
    <definedName name="і1">#REF!</definedName>
    <definedName name="лист">[6]старт!$E$3</definedName>
    <definedName name="лицо">'[7]Резерв ОСНС'!$AI$5:$AI$65536</definedName>
    <definedName name="_xlnm.Print_Area" localSheetId="0">баланс!$A$1:$D$88</definedName>
    <definedName name="_xlnm.Print_Area" localSheetId="1">ОПУ!$A$1:$F$99</definedName>
    <definedName name="премии">'[8]Резерв pens'!$R$9:$R$65536</definedName>
    <definedName name="резерв">'[9]Резерв pens'!$K$6</definedName>
    <definedName name="резервы">'[4]Резерв pens'!$K$9:$K$65536</definedName>
  </definedNames>
  <calcPr calcId="125725"/>
</workbook>
</file>

<file path=xl/calcChain.xml><?xml version="1.0" encoding="utf-8"?>
<calcChain xmlns="http://schemas.openxmlformats.org/spreadsheetml/2006/main">
  <c r="A96" i="2"/>
  <c r="A92"/>
  <c r="F90"/>
  <c r="F92" s="1"/>
  <c r="A90"/>
  <c r="I85"/>
  <c r="I84"/>
  <c r="C84"/>
  <c r="I83"/>
  <c r="C83"/>
  <c r="C82" s="1"/>
  <c r="F82"/>
  <c r="E82"/>
  <c r="D82"/>
  <c r="I82" s="1"/>
  <c r="I80"/>
  <c r="I78"/>
  <c r="I76"/>
  <c r="C76"/>
  <c r="D75"/>
  <c r="I75" s="1"/>
  <c r="I74"/>
  <c r="D74"/>
  <c r="C74"/>
  <c r="D73"/>
  <c r="C73" s="1"/>
  <c r="I72"/>
  <c r="D72"/>
  <c r="C72"/>
  <c r="I71"/>
  <c r="I70"/>
  <c r="D70"/>
  <c r="C70"/>
  <c r="F69"/>
  <c r="E69"/>
  <c r="D69"/>
  <c r="I69" s="1"/>
  <c r="I68"/>
  <c r="C68"/>
  <c r="I67"/>
  <c r="C67"/>
  <c r="C69" s="1"/>
  <c r="I66"/>
  <c r="C66"/>
  <c r="I65"/>
  <c r="C65"/>
  <c r="I64"/>
  <c r="D64"/>
  <c r="C64"/>
  <c r="D63"/>
  <c r="I63" s="1"/>
  <c r="I62"/>
  <c r="G62"/>
  <c r="D62"/>
  <c r="C62" s="1"/>
  <c r="I61"/>
  <c r="G61"/>
  <c r="D61"/>
  <c r="C61" s="1"/>
  <c r="I60"/>
  <c r="G60"/>
  <c r="D60"/>
  <c r="C60" s="1"/>
  <c r="I59"/>
  <c r="G59"/>
  <c r="D59"/>
  <c r="C59" s="1"/>
  <c r="I58"/>
  <c r="D58"/>
  <c r="C58"/>
  <c r="G57"/>
  <c r="D57"/>
  <c r="I57" s="1"/>
  <c r="C57"/>
  <c r="I56"/>
  <c r="C56"/>
  <c r="I55"/>
  <c r="C55"/>
  <c r="I54"/>
  <c r="C54"/>
  <c r="I53"/>
  <c r="C53"/>
  <c r="D52"/>
  <c r="C52" s="1"/>
  <c r="F51"/>
  <c r="F77" s="1"/>
  <c r="E51"/>
  <c r="E77" s="1"/>
  <c r="D50"/>
  <c r="C50" s="1"/>
  <c r="I49"/>
  <c r="D49"/>
  <c r="C49"/>
  <c r="D48"/>
  <c r="I48" s="1"/>
  <c r="D47"/>
  <c r="D51" s="1"/>
  <c r="I46"/>
  <c r="I45"/>
  <c r="I43"/>
  <c r="I42"/>
  <c r="C42"/>
  <c r="I41"/>
  <c r="D41"/>
  <c r="C41"/>
  <c r="D40"/>
  <c r="C40" s="1"/>
  <c r="C39" s="1"/>
  <c r="F39"/>
  <c r="E39"/>
  <c r="I38"/>
  <c r="I37"/>
  <c r="D37"/>
  <c r="C37"/>
  <c r="I36"/>
  <c r="C36"/>
  <c r="I35"/>
  <c r="I34"/>
  <c r="D33"/>
  <c r="C33" s="1"/>
  <c r="C30" s="1"/>
  <c r="C19" s="1"/>
  <c r="I32"/>
  <c r="C32"/>
  <c r="I31"/>
  <c r="F30"/>
  <c r="E30"/>
  <c r="D30"/>
  <c r="I30" s="1"/>
  <c r="I29"/>
  <c r="I28"/>
  <c r="I27"/>
  <c r="C27"/>
  <c r="I26"/>
  <c r="C26"/>
  <c r="I25"/>
  <c r="F24"/>
  <c r="E24"/>
  <c r="D24"/>
  <c r="I24" s="1"/>
  <c r="C24"/>
  <c r="I23"/>
  <c r="C23"/>
  <c r="I22"/>
  <c r="C22"/>
  <c r="I21"/>
  <c r="F20"/>
  <c r="F19" s="1"/>
  <c r="E20"/>
  <c r="D20"/>
  <c r="I20" s="1"/>
  <c r="C20"/>
  <c r="E19"/>
  <c r="I18"/>
  <c r="C18"/>
  <c r="D17"/>
  <c r="C17" s="1"/>
  <c r="E16"/>
  <c r="E9" s="1"/>
  <c r="E44" s="1"/>
  <c r="G15"/>
  <c r="D15"/>
  <c r="E89" s="1"/>
  <c r="C15"/>
  <c r="G14"/>
  <c r="D14"/>
  <c r="I14" s="1"/>
  <c r="C14"/>
  <c r="F13"/>
  <c r="F16" s="1"/>
  <c r="F9" s="1"/>
  <c r="F44" s="1"/>
  <c r="F79" s="1"/>
  <c r="E13"/>
  <c r="I12"/>
  <c r="D12"/>
  <c r="C12"/>
  <c r="D11"/>
  <c r="C11" s="1"/>
  <c r="I10"/>
  <c r="D10"/>
  <c r="C10"/>
  <c r="C13" s="1"/>
  <c r="C16" s="1"/>
  <c r="C9" s="1"/>
  <c r="A4"/>
  <c r="A3"/>
  <c r="D81" i="1"/>
  <c r="D72"/>
  <c r="C71"/>
  <c r="E71" s="1"/>
  <c r="C70"/>
  <c r="E70" s="1"/>
  <c r="C69"/>
  <c r="E69" s="1"/>
  <c r="E68"/>
  <c r="E67"/>
  <c r="E66"/>
  <c r="E65"/>
  <c r="B65"/>
  <c r="B66" s="1"/>
  <c r="B67" s="1"/>
  <c r="B68" s="1"/>
  <c r="B69" s="1"/>
  <c r="C64"/>
  <c r="C72" s="1"/>
  <c r="E72" s="1"/>
  <c r="D61"/>
  <c r="D74" s="1"/>
  <c r="E60"/>
  <c r="E59"/>
  <c r="E58"/>
  <c r="E57"/>
  <c r="E56"/>
  <c r="E55"/>
  <c r="E54"/>
  <c r="E53"/>
  <c r="E52"/>
  <c r="C51"/>
  <c r="E51" s="1"/>
  <c r="E50"/>
  <c r="E49"/>
  <c r="E48"/>
  <c r="E47"/>
  <c r="E46"/>
  <c r="C45"/>
  <c r="E45" s="1"/>
  <c r="C44"/>
  <c r="E44" s="1"/>
  <c r="C43"/>
  <c r="E43" s="1"/>
  <c r="E42"/>
  <c r="E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E40"/>
  <c r="C40"/>
  <c r="C61" s="1"/>
  <c r="D37"/>
  <c r="D75" s="1"/>
  <c r="E35"/>
  <c r="E34"/>
  <c r="E33"/>
  <c r="E32"/>
  <c r="C31"/>
  <c r="E31" s="1"/>
  <c r="E30"/>
  <c r="E29"/>
  <c r="E28"/>
  <c r="E27"/>
  <c r="E26"/>
  <c r="E25"/>
  <c r="C24"/>
  <c r="E24" s="1"/>
  <c r="E23"/>
  <c r="C22"/>
  <c r="E22" s="1"/>
  <c r="C21"/>
  <c r="E21" s="1"/>
  <c r="E20"/>
  <c r="C20"/>
  <c r="E19"/>
  <c r="E18"/>
  <c r="C17"/>
  <c r="E17" s="1"/>
  <c r="C16"/>
  <c r="E16" s="1"/>
  <c r="E15"/>
  <c r="E14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C13"/>
  <c r="E13" s="1"/>
  <c r="C12"/>
  <c r="E12" s="1"/>
  <c r="C11"/>
  <c r="E11" s="1"/>
  <c r="E10"/>
  <c r="F10" s="1"/>
  <c r="C10"/>
  <c r="C9"/>
  <c r="E9" s="1"/>
  <c r="E8"/>
  <c r="F86" i="2" l="1"/>
  <c r="F81"/>
  <c r="C44"/>
  <c r="C79" s="1"/>
  <c r="E79"/>
  <c r="I51"/>
  <c r="D77"/>
  <c r="I77" s="1"/>
  <c r="D13"/>
  <c r="E88"/>
  <c r="I11"/>
  <c r="I15"/>
  <c r="I17"/>
  <c r="D19"/>
  <c r="I19" s="1"/>
  <c r="I33"/>
  <c r="I40"/>
  <c r="I47"/>
  <c r="I50"/>
  <c r="I52"/>
  <c r="C63"/>
  <c r="I73"/>
  <c r="C75"/>
  <c r="D39"/>
  <c r="I39" s="1"/>
  <c r="C47"/>
  <c r="C51" s="1"/>
  <c r="C77" s="1"/>
  <c r="E61" i="1"/>
  <c r="C74"/>
  <c r="E74" s="1"/>
  <c r="E64"/>
  <c r="C37"/>
  <c r="D16" i="2" l="1"/>
  <c r="I13"/>
  <c r="C86"/>
  <c r="C81"/>
  <c r="E86"/>
  <c r="E81"/>
  <c r="E37" i="1"/>
  <c r="C75"/>
  <c r="G37"/>
  <c r="I16" i="2" l="1"/>
  <c r="D9"/>
  <c r="I9" l="1"/>
  <c r="D44"/>
  <c r="I44" l="1"/>
  <c r="D79"/>
  <c r="D81" l="1"/>
  <c r="I81" s="1"/>
  <c r="I79"/>
  <c r="D86"/>
  <c r="I86" l="1"/>
  <c r="D102"/>
</calcChain>
</file>

<file path=xl/comments1.xml><?xml version="1.0" encoding="utf-8"?>
<comments xmlns="http://schemas.openxmlformats.org/spreadsheetml/2006/main">
  <authors>
    <author>gulshat_r</author>
    <author>Алма Раштанкызы</author>
    <author>Rashtankyzy_A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1270,52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2712-2742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>Алма Раштанкызы:
1312+1315+1330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3390,42+3391,42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3390,55+3390,41+
3391,41</t>
        </r>
      </text>
    </comment>
    <comment ref="C50" authorId="2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3390,44+3396,44</t>
        </r>
      </text>
    </comment>
    <comment ref="C52" authorId="2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5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3120+3150+3190+3210+3110,01+3170+
3110,03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5460,02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2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<sst xmlns="http://schemas.openxmlformats.org/spreadsheetml/2006/main" count="218" uniqueCount="206">
  <si>
    <t xml:space="preserve">Форма №1 </t>
  </si>
  <si>
    <t>Бухгалтерский баланс</t>
  </si>
  <si>
    <t>АО  Страховая Компания "Казахмыс"</t>
  </si>
  <si>
    <t>по состоянию на "01" июля  2013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</si>
  <si>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</si>
  <si>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</si>
  <si>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</si>
  <si>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</si>
  <si>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</si>
  <si>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</si>
  <si>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</si>
  <si>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</si>
  <si>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</si>
  <si>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</si>
  <si>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</si>
  <si>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</si>
  <si>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</si>
  <si>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</si>
  <si>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</si>
  <si>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</si>
  <si>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</si>
  <si>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</si>
  <si>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</si>
  <si>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</si>
  <si>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</si>
  <si>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</si>
  <si>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</si>
  <si>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</si>
  <si>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</si>
  <si>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</si>
  <si>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</si>
  <si>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</si>
  <si>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</si>
  <si>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</si>
  <si>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</si>
  <si>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</si>
  <si>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</si>
  <si>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</si>
  <si>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</si>
  <si>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</si>
  <si>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</si>
  <si>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</si>
  <si>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</si>
  <si>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</si>
  <si>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</si>
  <si>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</si>
  <si>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</si>
  <si>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</si>
  <si>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</si>
  <si>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</si>
  <si>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</si>
  <si>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</si>
  <si>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</si>
  <si>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</si>
  <si>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</si>
  <si>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</si>
  <si>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</si>
  <si>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</si>
  <si>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</si>
  <si>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</si>
  <si>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</si>
  <si>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</si>
  <si>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</si>
  <si>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 xml:space="preserve">Резерв предупредительных мероприятий </t>
  </si>
  <si>
    <t>Результаты переоценки</t>
  </si>
  <si>
    <t xml:space="preserve">Нераспределенный доход (непокрытый убыток): </t>
  </si>
  <si>
    <t>в том числе: предыдущих лет</t>
  </si>
  <si>
    <t>55.1</t>
  </si>
  <si>
    <t xml:space="preserve">                       отчетного периода </t>
  </si>
  <si>
    <t>55.2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</si>
  <si>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</si>
  <si>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</si>
  <si>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</si>
  <si>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Касымова Амина Социаловна _______________</t>
  </si>
  <si>
    <t>дата</t>
  </si>
  <si>
    <t>05 июля 2013г.</t>
  </si>
  <si>
    <t>Главный бухгалтер  (на период его отсутствия – лицо, его замещающее) Раштан Мария Раштанкызы____________</t>
  </si>
  <si>
    <t>Исполнитель Раштанкызы А.__________________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</si>
  <si>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279 20 95</t>
    </r>
  </si>
  <si>
    <t>Место для печати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</si>
  <si>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</si>
  <si>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</si>
  <si>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</si>
  <si>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</si>
  <si>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</si>
  <si>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</si>
  <si>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</si>
  <si>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</si>
  <si>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</si>
  <si>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</si>
  <si>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</si>
  <si>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</si>
  <si>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</si>
  <si>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</si>
  <si>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</si>
  <si>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</si>
  <si>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</si>
  <si>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</si>
  <si>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</si>
  <si>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</si>
  <si>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</si>
  <si>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</si>
  <si>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</si>
  <si>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</si>
  <si>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</si>
  <si>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</si>
  <si>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</si>
  <si>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</si>
  <si>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</si>
  <si>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</si>
  <si>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</si>
  <si>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</si>
  <si>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</si>
  <si>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</si>
  <si>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</si>
  <si>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</si>
  <si>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</si>
  <si>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</si>
  <si>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</si>
  <si>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</si>
  <si>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</si>
  <si>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</si>
  <si>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</si>
  <si>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</si>
  <si>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</si>
  <si>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</si>
  <si>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</si>
  <si>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</si>
  <si>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</si>
  <si>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</si>
  <si>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</si>
  <si>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</si>
  <si>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</si>
  <si>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</si>
  <si>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</si>
  <si>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</si>
  <si>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</si>
  <si>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</si>
  <si>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</si>
  <si>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</si>
  <si>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</si>
  <si>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</si>
  <si>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</si>
  <si>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</si>
  <si>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</si>
  <si>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</si>
  <si>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</si>
  <si>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</si>
  <si>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</si>
  <si>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</si>
  <si>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</si>
  <si>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</si>
  <si>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</si>
  <si>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</si>
  <si>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</si>
  <si>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</si>
  <si>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</si>
  <si>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</si>
  <si>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</si>
  <si>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 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</si>
  <si>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</si>
  <si>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</si>
  <si>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</si>
  <si>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</si>
  <si>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</si>
  <si>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</si>
  <si>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</si>
  <si>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</si>
  <si>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</si>
  <si>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</si>
  <si>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</si>
  <si>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</si>
  <si>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</si>
  <si>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</si>
  <si>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</si>
  <si>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</si>
  <si>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</si>
  <si>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</si>
  <si>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</si>
  <si>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</si>
  <si>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</si>
  <si>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</si>
  <si>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</si>
  <si>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</si>
  <si>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</si>
  <si>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</si>
  <si>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</si>
  <si>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</si>
  <si>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</si>
  <si>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</si>
  <si>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</si>
  <si>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</si>
  <si>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</si>
  <si>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</si>
  <si>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</si>
  <si>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</si>
  <si>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</si>
  <si>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</si>
  <si>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</si>
  <si>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</si>
  <si>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</si>
  <si>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</si>
  <si>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</si>
  <si>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</si>
  <si>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</si>
  <si>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Раштан М.Р.__________________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</si>
</sst>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_-* #,##0_-;\-* #,##0_-;_-* &quot;-&quot;_-;_-@_-"/>
    <numFmt numFmtId="166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164" fontId="21" fillId="2" borderId="4" applyBorder="0"/>
    <xf numFmtId="0" fontId="22" fillId="0" borderId="0"/>
    <xf numFmtId="0" fontId="24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/>
    <xf numFmtId="0" fontId="1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5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/>
    <xf numFmtId="3" fontId="8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17" fillId="0" borderId="0" xfId="0" applyNumberFormat="1" applyFont="1" applyFill="1" applyAlignment="1" applyProtection="1">
      <alignment vertical="top"/>
      <protection locked="0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 applyProtection="1">
      <alignment horizontal="center" vertical="top"/>
      <protection locked="0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3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vertical="top"/>
    </xf>
    <xf numFmtId="3" fontId="29" fillId="0" borderId="0" xfId="0" applyNumberFormat="1" applyFont="1" applyFill="1" applyBorder="1" applyAlignment="1">
      <alignment vertical="top"/>
    </xf>
    <xf numFmtId="3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3" fontId="3" fillId="0" borderId="3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29" fillId="0" borderId="3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3" fillId="0" borderId="3" xfId="0" applyNumberFormat="1" applyFont="1" applyFill="1" applyBorder="1" applyAlignment="1" applyProtection="1">
      <protection locked="0"/>
    </xf>
    <xf numFmtId="49" fontId="29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3" fontId="13" fillId="0" borderId="3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1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1" applyFont="1" applyFill="1" applyBorder="1"/>
    <xf numFmtId="0" fontId="3" fillId="0" borderId="0" xfId="0" applyFont="1" applyFill="1" applyAlignment="1" applyProtection="1">
      <alignment horizontal="center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</cellXfs>
  <cellStyles count="42">
    <cellStyle name="HELL" xfId="2"/>
    <cellStyle name="Normal_Sheet1" xfId="3"/>
    <cellStyle name="Standard_kommwert" xfId="4"/>
    <cellStyle name="Обычный" xfId="0" builtinId="0"/>
    <cellStyle name="Обычный 10" xfId="5"/>
    <cellStyle name="Обычный 11" xfId="6"/>
    <cellStyle name="Обычный 12" xfId="7"/>
    <cellStyle name="Обычный 12 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6"/>
    <cellStyle name="Обычный 20" xfId="17"/>
    <cellStyle name="Обычный 20 2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3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 8" xfId="32"/>
    <cellStyle name="Обычный 9" xfId="33"/>
    <cellStyle name="Обычный_Формы ФО для НПФ" xfId="1"/>
    <cellStyle name="Процентный 2" xfId="34"/>
    <cellStyle name="Процентный 3" xfId="35"/>
    <cellStyle name="Процентный 4" xfId="36"/>
    <cellStyle name="Процентный 5" xfId="37"/>
    <cellStyle name="Процентный 6" xfId="38"/>
    <cellStyle name="Финансовый 2" xfId="39"/>
    <cellStyle name="Финансовый 2 2" xfId="40"/>
    <cellStyle name="Финансовый 3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сравнение А и О"/>
      <sheetName val="ОСВ"/>
      <sheetName val="дебиторка"/>
      <sheetName val="кредитор"/>
      <sheetName val="Оборотка"/>
      <sheetName val="ден ср-ва"/>
      <sheetName val="депозиты"/>
      <sheetName val="ЦБ"/>
      <sheetName val="РЕПО"/>
      <sheetName val="стр дебиторка"/>
      <sheetName val="ОС"/>
      <sheetName val="резервы_Самат"/>
      <sheetName val="стр премии"/>
      <sheetName val="комис"/>
      <sheetName val="выплаты"/>
      <sheetName val="изменение резерв_Самат"/>
      <sheetName val="V обязательств Нургуль"/>
      <sheetName val="перестр"/>
      <sheetName val="нерезид_Гульнар"/>
      <sheetName val="крупн договор_Гульнар"/>
      <sheetName val="УК"/>
      <sheetName val="крупн выплата"/>
      <sheetName val="крупн заявл"/>
      <sheetName val="коэф.убыт"/>
      <sheetName val="Инфор-я о сделках"/>
      <sheetName val="Инфор-я о сделках (2)"/>
      <sheetName val="Приложение 1"/>
      <sheetName val="прилож.1_с 23.05.2012"/>
      <sheetName val="расчет АКЛ"/>
      <sheetName val="фмп"/>
      <sheetName val="доп к пруд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адм"/>
      <sheetName val="21"/>
      <sheetName val="виды деятельности_Гульнар"/>
      <sheetName val="актуар"/>
      <sheetName val="инвест в капитал"/>
      <sheetName val="ф1_10"/>
      <sheetName val="соб удер"/>
      <sheetName val="22"/>
      <sheetName val="проч доходы"/>
      <sheetName val="24-1_Керимкулова"/>
      <sheetName val="32"/>
      <sheetName val="ф3"/>
      <sheetName val="ф4"/>
      <sheetName val="ф4-2"/>
      <sheetName val="ф1_6"/>
      <sheetName val="проч расходы"/>
      <sheetName val="оргструктура"/>
      <sheetName val="общ инфа"/>
      <sheetName val="руководство"/>
      <sheetName val="35"/>
    </sheetNames>
    <sheetDataSet>
      <sheetData sheetId="0">
        <row r="3">
          <cell r="A3" t="str">
            <v>АО  Страховая Компания "Казахмыс"</v>
          </cell>
        </row>
        <row r="4">
          <cell r="A4" t="str">
            <v>по состоянию на "01" июля  2013 года</v>
          </cell>
        </row>
        <row r="16">
          <cell r="C16">
            <v>2031827</v>
          </cell>
          <cell r="D16">
            <v>2789863</v>
          </cell>
        </row>
        <row r="20">
          <cell r="C20">
            <v>680235</v>
          </cell>
          <cell r="D20">
            <v>2136426</v>
          </cell>
        </row>
        <row r="21">
          <cell r="C21">
            <v>275997</v>
          </cell>
        </row>
        <row r="40">
          <cell r="C40">
            <v>2959562</v>
          </cell>
          <cell r="D40">
            <v>3937203</v>
          </cell>
        </row>
        <row r="43">
          <cell r="C43">
            <v>187304</v>
          </cell>
          <cell r="D43">
            <v>481353</v>
          </cell>
        </row>
        <row r="44">
          <cell r="C44">
            <v>717515</v>
          </cell>
          <cell r="D44">
            <v>2302699</v>
          </cell>
        </row>
        <row r="45">
          <cell r="C45">
            <v>278400</v>
          </cell>
          <cell r="D45">
            <v>1075</v>
          </cell>
        </row>
        <row r="79">
          <cell r="A79" t="str">
            <v>Первый руководитель (на период его отсутствия – лицо, его замещающее) Касымова Амина Социаловна _______________</v>
          </cell>
          <cell r="D79" t="str">
            <v>05 июля 2013г.</v>
          </cell>
        </row>
        <row r="81">
          <cell r="A81" t="str">
            <v>Главный бухгалтер  (на период его отсутствия – лицо, его замещающее) Раштан Мария Раштанкызы____________</v>
          </cell>
        </row>
        <row r="85">
          <cell r="A85" t="str">
            <v>Телефон:      279 20 95</v>
          </cell>
        </row>
      </sheetData>
      <sheetData sheetId="1">
        <row r="86">
          <cell r="D86">
            <v>1011584</v>
          </cell>
        </row>
      </sheetData>
      <sheetData sheetId="2"/>
      <sheetData sheetId="3"/>
      <sheetData sheetId="4">
        <row r="10">
          <cell r="C10">
            <v>1991179</v>
          </cell>
          <cell r="D10">
            <v>157123</v>
          </cell>
        </row>
      </sheetData>
      <sheetData sheetId="5">
        <row r="11">
          <cell r="C11">
            <v>20678</v>
          </cell>
        </row>
      </sheetData>
      <sheetData sheetId="6"/>
      <sheetData sheetId="7">
        <row r="35">
          <cell r="F35">
            <v>35165</v>
          </cell>
        </row>
      </sheetData>
      <sheetData sheetId="8">
        <row r="32">
          <cell r="I32">
            <v>2111713</v>
          </cell>
          <cell r="L32">
            <v>34125</v>
          </cell>
          <cell r="M32">
            <v>20000</v>
          </cell>
        </row>
      </sheetData>
      <sheetData sheetId="9">
        <row r="28">
          <cell r="I28">
            <v>503762</v>
          </cell>
          <cell r="K28">
            <v>0</v>
          </cell>
        </row>
      </sheetData>
      <sheetData sheetId="10">
        <row r="10">
          <cell r="M10">
            <v>0</v>
          </cell>
        </row>
      </sheetData>
      <sheetData sheetId="11">
        <row r="18">
          <cell r="C18">
            <v>3562</v>
          </cell>
          <cell r="G18">
            <v>3562</v>
          </cell>
        </row>
        <row r="24">
          <cell r="C24">
            <v>72372</v>
          </cell>
        </row>
        <row r="30">
          <cell r="C30">
            <v>931594</v>
          </cell>
        </row>
      </sheetData>
      <sheetData sheetId="12">
        <row r="16">
          <cell r="D16">
            <v>20508</v>
          </cell>
        </row>
      </sheetData>
      <sheetData sheetId="13">
        <row r="49">
          <cell r="C49">
            <v>2959562</v>
          </cell>
          <cell r="D49">
            <v>2031827</v>
          </cell>
          <cell r="G49">
            <v>187304</v>
          </cell>
          <cell r="H49">
            <v>0</v>
          </cell>
          <cell r="J49">
            <v>717515</v>
          </cell>
          <cell r="K49">
            <v>680235</v>
          </cell>
          <cell r="N49">
            <v>278400</v>
          </cell>
          <cell r="O49">
            <v>275997</v>
          </cell>
        </row>
      </sheetData>
      <sheetData sheetId="14">
        <row r="51">
          <cell r="D51">
            <v>1735579</v>
          </cell>
          <cell r="G51">
            <v>142313</v>
          </cell>
          <cell r="J51">
            <v>1518785</v>
          </cell>
          <cell r="N51">
            <v>-977641</v>
          </cell>
          <cell r="O51">
            <v>-758036</v>
          </cell>
        </row>
      </sheetData>
      <sheetData sheetId="15">
        <row r="46">
          <cell r="C46">
            <v>2156</v>
          </cell>
          <cell r="G46">
            <v>27978</v>
          </cell>
        </row>
      </sheetData>
      <sheetData sheetId="16">
        <row r="49">
          <cell r="C49">
            <v>676627</v>
          </cell>
          <cell r="D49">
            <v>1901</v>
          </cell>
          <cell r="E49">
            <v>0</v>
          </cell>
          <cell r="H49">
            <v>352</v>
          </cell>
          <cell r="J49">
            <v>594868</v>
          </cell>
          <cell r="N49">
            <v>7033</v>
          </cell>
        </row>
      </sheetData>
      <sheetData sheetId="17">
        <row r="50">
          <cell r="D50">
            <v>-294049</v>
          </cell>
          <cell r="E50">
            <v>0</v>
          </cell>
          <cell r="I50">
            <v>-1585184</v>
          </cell>
          <cell r="J50">
            <v>-1456191</v>
          </cell>
          <cell r="N50">
            <v>277325</v>
          </cell>
          <cell r="O50">
            <v>275997</v>
          </cell>
        </row>
      </sheetData>
      <sheetData sheetId="18"/>
      <sheetData sheetId="19"/>
      <sheetData sheetId="20"/>
      <sheetData sheetId="21"/>
      <sheetData sheetId="22">
        <row r="25">
          <cell r="F25">
            <v>650000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">
          <cell r="C10">
            <v>147731</v>
          </cell>
        </row>
        <row r="20">
          <cell r="C20">
            <v>4174</v>
          </cell>
        </row>
        <row r="21">
          <cell r="C21">
            <v>14436</v>
          </cell>
        </row>
        <row r="34">
          <cell r="C34">
            <v>14108</v>
          </cell>
        </row>
        <row r="36">
          <cell r="C36">
            <v>17</v>
          </cell>
        </row>
        <row r="39">
          <cell r="C39">
            <v>34</v>
          </cell>
        </row>
        <row r="40">
          <cell r="C40">
            <v>306</v>
          </cell>
        </row>
        <row r="43">
          <cell r="C43">
            <v>253015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C10">
            <v>-1576</v>
          </cell>
        </row>
        <row r="14">
          <cell r="C14">
            <v>329287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7"/>
  <sheetViews>
    <sheetView tabSelected="1" workbookViewId="0">
      <selection activeCell="A79" sqref="A79:B79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7" width="0" style="1" hidden="1" customWidth="1"/>
    <col min="8" max="16384" width="9.140625" style="1"/>
  </cols>
  <sheetData>
    <row r="1" spans="1:12" ht="10.5" customHeight="1">
      <c r="D1" s="2" t="s">
        <v>0</v>
      </c>
    </row>
    <row r="2" spans="1:12">
      <c r="A2" s="3" t="s">
        <v>1</v>
      </c>
      <c r="B2" s="3"/>
      <c r="C2" s="3"/>
      <c r="D2" s="3"/>
    </row>
    <row r="3" spans="1:12">
      <c r="A3" s="4" t="s">
        <v>2</v>
      </c>
      <c r="B3" s="4"/>
      <c r="C3" s="4"/>
      <c r="D3" s="4"/>
    </row>
    <row r="4" spans="1:12">
      <c r="A4" s="4" t="s">
        <v>3</v>
      </c>
      <c r="B4" s="4"/>
      <c r="C4" s="4"/>
      <c r="D4" s="4"/>
    </row>
    <row r="5" spans="1:12" ht="12.75" customHeight="1">
      <c r="D5" s="5" t="s">
        <v>4</v>
      </c>
    </row>
    <row r="6" spans="1:12" s="11" customFormat="1" ht="34.5" customHeight="1">
      <c r="A6" s="6" t="s">
        <v>5</v>
      </c>
      <c r="B6" s="7" t="s">
        <v>6</v>
      </c>
      <c r="C6" s="8" t="s">
        <v>7</v>
      </c>
      <c r="D6" s="8" t="s">
        <v>8</v>
      </c>
      <c r="E6" s="9"/>
      <c r="F6" s="9"/>
      <c r="G6" s="9"/>
      <c r="H6" s="9"/>
      <c r="I6" s="9"/>
      <c r="J6" s="9"/>
      <c r="K6" s="9"/>
      <c r="L6" s="10"/>
    </row>
    <row r="7" spans="1:12" ht="10.5" customHeight="1">
      <c r="A7" s="12">
        <v>1</v>
      </c>
      <c r="B7" s="12">
        <v>2</v>
      </c>
      <c r="C7" s="12">
        <v>3</v>
      </c>
      <c r="D7" s="12">
        <v>4</v>
      </c>
      <c r="E7" s="13"/>
      <c r="F7" s="13"/>
      <c r="G7" s="13"/>
      <c r="H7" s="13"/>
      <c r="I7" s="13"/>
      <c r="J7" s="13"/>
      <c r="K7" s="13"/>
      <c r="L7" s="14"/>
    </row>
    <row r="8" spans="1:12">
      <c r="A8" s="15" t="s">
        <v>9</v>
      </c>
      <c r="B8" s="16"/>
      <c r="C8" s="17"/>
      <c r="D8" s="17"/>
      <c r="E8" s="18">
        <f>C8-D8</f>
        <v>0</v>
      </c>
      <c r="F8" s="18"/>
      <c r="G8" s="13"/>
      <c r="H8" s="13"/>
      <c r="I8" s="13"/>
      <c r="J8" s="13"/>
      <c r="K8" s="13"/>
      <c r="L8" s="14"/>
    </row>
    <row r="9" spans="1:12" ht="13.5" customHeight="1">
      <c r="A9" s="19" t="s">
        <v>10</v>
      </c>
      <c r="B9" s="16">
        <v>1</v>
      </c>
      <c r="C9" s="20">
        <f>'[1]ден ср-ва'!F35</f>
        <v>35165</v>
      </c>
      <c r="D9" s="20">
        <v>425154</v>
      </c>
      <c r="E9" s="21">
        <f>C9-D9</f>
        <v>-389989</v>
      </c>
      <c r="F9" s="22"/>
      <c r="G9" s="22"/>
      <c r="H9" s="13"/>
      <c r="I9" s="13"/>
      <c r="J9" s="13"/>
      <c r="K9" s="13"/>
      <c r="L9" s="14"/>
    </row>
    <row r="10" spans="1:12" ht="13.5" customHeight="1">
      <c r="A10" s="23" t="s">
        <v>11</v>
      </c>
      <c r="B10" s="16">
        <v>2</v>
      </c>
      <c r="C10" s="20">
        <f>[1]депозиты!I32+[1]депозиты!L32-[1]депозиты!M32</f>
        <v>2125838</v>
      </c>
      <c r="D10" s="20">
        <v>2271613</v>
      </c>
      <c r="E10" s="21">
        <f t="shared" ref="E10:E37" si="0">C10-D10</f>
        <v>-145775</v>
      </c>
      <c r="F10" s="21">
        <f>E10-E9</f>
        <v>244214</v>
      </c>
      <c r="G10" s="22"/>
      <c r="H10" s="13"/>
      <c r="I10" s="13"/>
      <c r="J10" s="13"/>
      <c r="K10" s="13"/>
      <c r="L10" s="14"/>
    </row>
    <row r="11" spans="1:12" ht="15" customHeight="1">
      <c r="A11" s="23" t="s">
        <v>12</v>
      </c>
      <c r="B11" s="16">
        <v>3</v>
      </c>
      <c r="C11" s="20">
        <f>[1]ЦБ!K28</f>
        <v>0</v>
      </c>
      <c r="D11" s="20"/>
      <c r="E11" s="21">
        <f t="shared" si="0"/>
        <v>0</v>
      </c>
      <c r="F11" s="22"/>
      <c r="G11" s="22"/>
      <c r="H11" s="13"/>
      <c r="I11" s="13"/>
      <c r="J11" s="13"/>
      <c r="K11" s="13"/>
      <c r="L11" s="14"/>
    </row>
    <row r="12" spans="1:12" ht="12.75" customHeight="1">
      <c r="A12" s="19" t="s">
        <v>13</v>
      </c>
      <c r="B12" s="16">
        <v>4</v>
      </c>
      <c r="C12" s="24">
        <f>[1]ЦБ!I28</f>
        <v>503762</v>
      </c>
      <c r="D12" s="20">
        <v>2139</v>
      </c>
      <c r="E12" s="21">
        <f t="shared" si="0"/>
        <v>501623</v>
      </c>
      <c r="F12" s="22"/>
      <c r="G12" s="22"/>
      <c r="H12" s="13"/>
      <c r="I12" s="13"/>
      <c r="J12" s="13"/>
      <c r="K12" s="13"/>
      <c r="L12" s="14"/>
    </row>
    <row r="13" spans="1:12" ht="12.75" customHeight="1">
      <c r="A13" s="19" t="s">
        <v>14</v>
      </c>
      <c r="B13" s="16">
        <v>5</v>
      </c>
      <c r="C13" s="20">
        <f>[1]РЕПО!M10</f>
        <v>0</v>
      </c>
      <c r="D13" s="20">
        <v>1000246</v>
      </c>
      <c r="E13" s="21">
        <f t="shared" si="0"/>
        <v>-1000246</v>
      </c>
      <c r="F13" s="22"/>
      <c r="G13" s="22"/>
      <c r="H13" s="13"/>
      <c r="I13" s="13"/>
      <c r="J13" s="13"/>
      <c r="K13" s="13"/>
      <c r="L13" s="14"/>
    </row>
    <row r="14" spans="1:12" ht="12.75" customHeight="1">
      <c r="A14" s="19" t="s">
        <v>15</v>
      </c>
      <c r="B14" s="16">
        <f>B13+1</f>
        <v>6</v>
      </c>
      <c r="C14" s="20"/>
      <c r="D14" s="20"/>
      <c r="E14" s="21">
        <f t="shared" si="0"/>
        <v>0</v>
      </c>
      <c r="F14" s="22"/>
      <c r="G14" s="22"/>
      <c r="H14" s="13"/>
      <c r="I14" s="13"/>
      <c r="J14" s="13"/>
      <c r="K14" s="13"/>
      <c r="L14" s="14"/>
    </row>
    <row r="15" spans="1:12" ht="12.75" customHeight="1">
      <c r="A15" s="19" t="s">
        <v>16</v>
      </c>
      <c r="B15" s="16">
        <f t="shared" ref="B15:B35" si="1">B14+1</f>
        <v>7</v>
      </c>
      <c r="C15" s="20"/>
      <c r="D15" s="20"/>
      <c r="E15" s="21">
        <f t="shared" si="0"/>
        <v>0</v>
      </c>
      <c r="F15" s="22"/>
      <c r="G15" s="22"/>
      <c r="H15" s="13"/>
      <c r="I15" s="13"/>
      <c r="J15" s="13"/>
      <c r="K15" s="13"/>
      <c r="L15" s="14"/>
    </row>
    <row r="16" spans="1:12" ht="21" customHeight="1">
      <c r="A16" s="25" t="s">
        <v>17</v>
      </c>
      <c r="B16" s="16">
        <f t="shared" si="1"/>
        <v>8</v>
      </c>
      <c r="C16" s="20">
        <f>[1]резервы_Самат!D49</f>
        <v>2031827</v>
      </c>
      <c r="D16" s="20">
        <v>2789863</v>
      </c>
      <c r="E16" s="21">
        <f t="shared" si="0"/>
        <v>-758036</v>
      </c>
      <c r="F16" s="22"/>
      <c r="G16" s="22"/>
      <c r="H16" s="13"/>
      <c r="I16" s="13"/>
      <c r="J16" s="13"/>
      <c r="K16" s="13"/>
      <c r="L16" s="14"/>
    </row>
    <row r="17" spans="1:12" ht="23.25" customHeight="1">
      <c r="A17" s="25" t="s">
        <v>18</v>
      </c>
      <c r="B17" s="16">
        <f t="shared" si="1"/>
        <v>9</v>
      </c>
      <c r="C17" s="20">
        <f>[1]резервы_Самат!H49</f>
        <v>0</v>
      </c>
      <c r="D17" s="20"/>
      <c r="E17" s="21">
        <f t="shared" si="0"/>
        <v>0</v>
      </c>
      <c r="F17" s="22"/>
      <c r="G17" s="22"/>
      <c r="H17" s="13"/>
      <c r="I17" s="13"/>
      <c r="J17" s="13"/>
      <c r="K17" s="13"/>
      <c r="L17" s="14"/>
    </row>
    <row r="18" spans="1:12" ht="26.25" customHeight="1">
      <c r="A18" s="25" t="s">
        <v>19</v>
      </c>
      <c r="B18" s="16">
        <f t="shared" si="1"/>
        <v>10</v>
      </c>
      <c r="C18" s="20"/>
      <c r="D18" s="20"/>
      <c r="E18" s="21">
        <f t="shared" si="0"/>
        <v>0</v>
      </c>
      <c r="F18" s="22"/>
      <c r="G18" s="22"/>
      <c r="H18" s="13"/>
      <c r="I18" s="13"/>
      <c r="J18" s="13"/>
      <c r="K18" s="13"/>
      <c r="L18" s="14"/>
    </row>
    <row r="19" spans="1:12" ht="26.25" customHeight="1">
      <c r="A19" s="25" t="s">
        <v>20</v>
      </c>
      <c r="B19" s="16">
        <f t="shared" si="1"/>
        <v>11</v>
      </c>
      <c r="C19" s="20"/>
      <c r="D19" s="20"/>
      <c r="E19" s="21">
        <f t="shared" si="0"/>
        <v>0</v>
      </c>
      <c r="F19" s="22"/>
      <c r="G19" s="22"/>
      <c r="H19" s="13"/>
      <c r="I19" s="13"/>
      <c r="J19" s="13"/>
      <c r="K19" s="13"/>
      <c r="L19" s="14"/>
    </row>
    <row r="20" spans="1:12" ht="26.25" customHeight="1">
      <c r="A20" s="25" t="s">
        <v>21</v>
      </c>
      <c r="B20" s="16">
        <f t="shared" si="1"/>
        <v>12</v>
      </c>
      <c r="C20" s="20">
        <f>[1]резервы_Самат!K49</f>
        <v>680235</v>
      </c>
      <c r="D20" s="20">
        <v>2136426</v>
      </c>
      <c r="E20" s="21">
        <f t="shared" si="0"/>
        <v>-1456191</v>
      </c>
      <c r="F20" s="22"/>
      <c r="G20" s="22"/>
      <c r="H20" s="13"/>
      <c r="I20" s="13"/>
      <c r="J20" s="13"/>
      <c r="K20" s="13"/>
      <c r="L20" s="14"/>
    </row>
    <row r="21" spans="1:12" ht="22.5" customHeight="1">
      <c r="A21" s="25" t="s">
        <v>22</v>
      </c>
      <c r="B21" s="16">
        <f t="shared" si="1"/>
        <v>13</v>
      </c>
      <c r="C21" s="20">
        <f>[1]резервы_Самат!O49</f>
        <v>275997</v>
      </c>
      <c r="D21" s="20"/>
      <c r="E21" s="21">
        <f t="shared" si="0"/>
        <v>275997</v>
      </c>
      <c r="F21" s="22"/>
      <c r="G21" s="22"/>
      <c r="H21" s="13"/>
      <c r="I21" s="13"/>
      <c r="J21" s="13"/>
      <c r="K21" s="13"/>
      <c r="L21" s="14"/>
    </row>
    <row r="22" spans="1:12" ht="24" customHeight="1">
      <c r="A22" s="25" t="s">
        <v>23</v>
      </c>
      <c r="B22" s="16">
        <f t="shared" si="1"/>
        <v>14</v>
      </c>
      <c r="C22" s="26">
        <f>'[1]стр дебиторка'!C30+'[1]стр дебиторка'!C18+'[1]стр дебиторка'!C24-'[1]стр дебиторка'!G18</f>
        <v>1003966</v>
      </c>
      <c r="D22" s="26">
        <v>86479</v>
      </c>
      <c r="E22" s="21">
        <f t="shared" si="0"/>
        <v>917487</v>
      </c>
      <c r="F22" s="22"/>
      <c r="G22" s="22"/>
      <c r="H22" s="13"/>
      <c r="I22" s="13"/>
      <c r="J22" s="13"/>
      <c r="K22" s="13"/>
      <c r="L22" s="14"/>
    </row>
    <row r="23" spans="1:12" ht="24" customHeight="1">
      <c r="A23" s="25" t="s">
        <v>24</v>
      </c>
      <c r="B23" s="16">
        <f t="shared" si="1"/>
        <v>15</v>
      </c>
      <c r="C23" s="26"/>
      <c r="D23" s="20"/>
      <c r="E23" s="21">
        <f t="shared" si="0"/>
        <v>0</v>
      </c>
      <c r="F23" s="22"/>
      <c r="G23" s="22"/>
      <c r="H23" s="13"/>
      <c r="I23" s="13"/>
      <c r="J23" s="13"/>
      <c r="K23" s="13"/>
      <c r="L23" s="14"/>
    </row>
    <row r="24" spans="1:12" ht="12.75" customHeight="1">
      <c r="A24" s="27" t="s">
        <v>25</v>
      </c>
      <c r="B24" s="16">
        <f t="shared" si="1"/>
        <v>16</v>
      </c>
      <c r="C24" s="20">
        <f>[1]дебиторка!C10-[1]дебиторка!D10</f>
        <v>1834056</v>
      </c>
      <c r="D24" s="20">
        <v>1576198</v>
      </c>
      <c r="E24" s="21">
        <f t="shared" si="0"/>
        <v>257858</v>
      </c>
      <c r="F24" s="22"/>
      <c r="G24" s="22"/>
      <c r="H24" s="13"/>
      <c r="I24" s="13"/>
      <c r="J24" s="13"/>
      <c r="K24" s="13"/>
      <c r="L24" s="14"/>
    </row>
    <row r="25" spans="1:12" ht="12.75" customHeight="1">
      <c r="A25" s="27" t="s">
        <v>26</v>
      </c>
      <c r="B25" s="16">
        <f t="shared" si="1"/>
        <v>17</v>
      </c>
      <c r="C25" s="20"/>
      <c r="D25" s="20"/>
      <c r="E25" s="21">
        <f t="shared" si="0"/>
        <v>0</v>
      </c>
      <c r="F25" s="22"/>
      <c r="G25" s="22"/>
      <c r="H25" s="13"/>
      <c r="I25" s="13"/>
      <c r="J25" s="13"/>
      <c r="K25" s="13"/>
      <c r="L25" s="14"/>
    </row>
    <row r="26" spans="1:12" ht="12.75" customHeight="1">
      <c r="A26" s="19" t="s">
        <v>27</v>
      </c>
      <c r="B26" s="16">
        <f t="shared" si="1"/>
        <v>18</v>
      </c>
      <c r="C26" s="20">
        <v>14373</v>
      </c>
      <c r="D26" s="20">
        <v>480</v>
      </c>
      <c r="E26" s="21">
        <f t="shared" si="0"/>
        <v>13893</v>
      </c>
      <c r="F26" s="22"/>
      <c r="G26" s="22"/>
      <c r="H26" s="13"/>
      <c r="I26" s="13"/>
      <c r="J26" s="13"/>
      <c r="K26" s="13"/>
      <c r="L26" s="14"/>
    </row>
    <row r="27" spans="1:12" ht="12.75" customHeight="1">
      <c r="A27" s="19" t="s">
        <v>28</v>
      </c>
      <c r="B27" s="16">
        <f t="shared" si="1"/>
        <v>19</v>
      </c>
      <c r="C27" s="20">
        <v>4474</v>
      </c>
      <c r="D27" s="20"/>
      <c r="E27" s="21">
        <f t="shared" si="0"/>
        <v>4474</v>
      </c>
      <c r="F27" s="22"/>
      <c r="G27" s="22"/>
      <c r="H27" s="13"/>
      <c r="I27" s="13"/>
      <c r="J27" s="13"/>
      <c r="K27" s="13"/>
      <c r="L27" s="14"/>
    </row>
    <row r="28" spans="1:12" ht="12.75" customHeight="1">
      <c r="A28" s="19" t="s">
        <v>29</v>
      </c>
      <c r="B28" s="16">
        <f t="shared" si="1"/>
        <v>20</v>
      </c>
      <c r="C28" s="20">
        <v>1495</v>
      </c>
      <c r="D28" s="20">
        <v>1495</v>
      </c>
      <c r="E28" s="21">
        <f t="shared" si="0"/>
        <v>0</v>
      </c>
      <c r="F28" s="22"/>
      <c r="G28" s="22"/>
      <c r="H28" s="13"/>
      <c r="I28" s="13"/>
      <c r="J28" s="13"/>
      <c r="K28" s="13"/>
      <c r="L28" s="14"/>
    </row>
    <row r="29" spans="1:12" ht="12.75" customHeight="1">
      <c r="A29" s="19" t="s">
        <v>30</v>
      </c>
      <c r="B29" s="16">
        <f t="shared" si="1"/>
        <v>21</v>
      </c>
      <c r="C29" s="20"/>
      <c r="D29" s="20"/>
      <c r="E29" s="21">
        <f t="shared" si="0"/>
        <v>0</v>
      </c>
      <c r="F29" s="22"/>
      <c r="G29" s="22"/>
      <c r="H29" s="13"/>
      <c r="I29" s="13"/>
      <c r="J29" s="13"/>
      <c r="K29" s="13"/>
      <c r="L29" s="14"/>
    </row>
    <row r="30" spans="1:12" ht="12.75" customHeight="1">
      <c r="A30" s="19" t="s">
        <v>31</v>
      </c>
      <c r="B30" s="16">
        <f t="shared" si="1"/>
        <v>22</v>
      </c>
      <c r="C30" s="20"/>
      <c r="D30" s="20"/>
      <c r="E30" s="21">
        <f t="shared" si="0"/>
        <v>0</v>
      </c>
      <c r="F30" s="22"/>
      <c r="G30" s="22"/>
      <c r="H30" s="13"/>
      <c r="I30" s="13"/>
      <c r="J30" s="13"/>
      <c r="K30" s="13"/>
      <c r="L30" s="14"/>
    </row>
    <row r="31" spans="1:12" ht="12.75" customHeight="1">
      <c r="A31" s="19" t="s">
        <v>32</v>
      </c>
      <c r="B31" s="16">
        <f t="shared" si="1"/>
        <v>23</v>
      </c>
      <c r="C31" s="20">
        <f>[1]ОС!D16</f>
        <v>20508</v>
      </c>
      <c r="D31" s="20">
        <v>16520</v>
      </c>
      <c r="E31" s="21">
        <f t="shared" si="0"/>
        <v>3988</v>
      </c>
      <c r="F31" s="22"/>
      <c r="G31" s="22"/>
      <c r="H31" s="13"/>
      <c r="I31" s="13"/>
      <c r="J31" s="13"/>
      <c r="K31" s="13"/>
      <c r="L31" s="14"/>
    </row>
    <row r="32" spans="1:12" ht="12.75" customHeight="1">
      <c r="A32" s="19" t="s">
        <v>33</v>
      </c>
      <c r="B32" s="16">
        <f t="shared" si="1"/>
        <v>24</v>
      </c>
      <c r="C32" s="20"/>
      <c r="D32" s="20"/>
      <c r="E32" s="21">
        <f t="shared" si="0"/>
        <v>0</v>
      </c>
      <c r="F32" s="22"/>
      <c r="G32" s="13"/>
      <c r="H32" s="13"/>
      <c r="I32" s="13"/>
      <c r="J32" s="13"/>
      <c r="K32" s="13"/>
      <c r="L32" s="14"/>
    </row>
    <row r="33" spans="1:12" ht="12.75" customHeight="1">
      <c r="A33" s="19" t="s">
        <v>34</v>
      </c>
      <c r="B33" s="16">
        <f t="shared" si="1"/>
        <v>25</v>
      </c>
      <c r="C33" s="20"/>
      <c r="D33" s="20"/>
      <c r="E33" s="21">
        <f t="shared" si="0"/>
        <v>0</v>
      </c>
      <c r="F33" s="22"/>
      <c r="G33" s="13"/>
      <c r="H33" s="13"/>
      <c r="I33" s="13"/>
      <c r="J33" s="13"/>
      <c r="K33" s="13"/>
      <c r="L33" s="14"/>
    </row>
    <row r="34" spans="1:12" ht="12.75" customHeight="1">
      <c r="A34" s="19" t="s">
        <v>35</v>
      </c>
      <c r="B34" s="16">
        <f t="shared" si="1"/>
        <v>26</v>
      </c>
      <c r="C34" s="20">
        <v>28454</v>
      </c>
      <c r="D34" s="20">
        <v>21818</v>
      </c>
      <c r="E34" s="21">
        <f t="shared" si="0"/>
        <v>6636</v>
      </c>
      <c r="F34" s="22"/>
      <c r="G34" s="13"/>
      <c r="H34" s="13"/>
      <c r="I34" s="13"/>
      <c r="J34" s="13"/>
      <c r="K34" s="13"/>
      <c r="L34" s="14"/>
    </row>
    <row r="35" spans="1:12" ht="12" customHeight="1">
      <c r="A35" s="19" t="s">
        <v>36</v>
      </c>
      <c r="B35" s="16">
        <f t="shared" si="1"/>
        <v>27</v>
      </c>
      <c r="C35" s="28">
        <v>309</v>
      </c>
      <c r="D35" s="20">
        <v>115</v>
      </c>
      <c r="E35" s="21">
        <f t="shared" si="0"/>
        <v>194</v>
      </c>
      <c r="F35" s="22"/>
      <c r="G35" s="13"/>
      <c r="H35" s="13"/>
      <c r="I35" s="13"/>
      <c r="J35" s="13"/>
      <c r="K35" s="13"/>
      <c r="L35" s="14"/>
    </row>
    <row r="36" spans="1:12" ht="12" customHeight="1">
      <c r="A36" s="19"/>
      <c r="B36" s="29"/>
      <c r="C36" s="28"/>
      <c r="D36" s="28"/>
      <c r="E36" s="21"/>
      <c r="F36" s="22"/>
      <c r="G36" s="13"/>
      <c r="H36" s="13"/>
      <c r="I36" s="13"/>
      <c r="J36" s="13"/>
      <c r="K36" s="13"/>
      <c r="L36" s="14"/>
    </row>
    <row r="37" spans="1:12" ht="12" customHeight="1">
      <c r="A37" s="15" t="s">
        <v>37</v>
      </c>
      <c r="B37" s="30"/>
      <c r="C37" s="31">
        <f>SUM(C9:C36)</f>
        <v>8560459</v>
      </c>
      <c r="D37" s="31">
        <f>SUM(D9:D36)</f>
        <v>10328546</v>
      </c>
      <c r="E37" s="32">
        <f t="shared" si="0"/>
        <v>-1768087</v>
      </c>
      <c r="F37" s="22"/>
      <c r="G37" s="21">
        <f>C37-C16-C20</f>
        <v>5848397</v>
      </c>
      <c r="H37" s="21"/>
      <c r="I37" s="13"/>
      <c r="J37" s="13"/>
      <c r="K37" s="13"/>
      <c r="L37" s="14"/>
    </row>
    <row r="38" spans="1:12" ht="12" customHeight="1">
      <c r="A38" s="15"/>
      <c r="B38" s="30"/>
      <c r="C38" s="31"/>
      <c r="D38" s="31"/>
      <c r="E38" s="21"/>
      <c r="F38" s="22"/>
      <c r="G38" s="13"/>
      <c r="H38" s="13"/>
      <c r="I38" s="13"/>
      <c r="J38" s="13"/>
      <c r="K38" s="13"/>
      <c r="L38" s="14"/>
    </row>
    <row r="39" spans="1:12">
      <c r="A39" s="15" t="s">
        <v>38</v>
      </c>
      <c r="B39" s="29"/>
      <c r="C39" s="17"/>
      <c r="D39" s="17"/>
      <c r="E39" s="33"/>
      <c r="F39" s="18"/>
      <c r="G39" s="13"/>
      <c r="H39" s="13"/>
      <c r="I39" s="13"/>
      <c r="J39" s="13"/>
      <c r="K39" s="13"/>
      <c r="L39" s="14"/>
    </row>
    <row r="40" spans="1:12" ht="12.75" customHeight="1">
      <c r="A40" s="19" t="s">
        <v>39</v>
      </c>
      <c r="B40" s="16">
        <v>29</v>
      </c>
      <c r="C40" s="20">
        <f>[1]резервы_Самат!C49</f>
        <v>2959562</v>
      </c>
      <c r="D40" s="20">
        <v>3937203</v>
      </c>
      <c r="E40" s="21">
        <f t="shared" ref="E40:E61" si="2">C40-D40</f>
        <v>-977641</v>
      </c>
      <c r="F40" s="22"/>
      <c r="G40" s="22"/>
      <c r="H40" s="13"/>
      <c r="I40" s="13"/>
      <c r="J40" s="13"/>
      <c r="K40" s="13"/>
      <c r="L40" s="14"/>
    </row>
    <row r="41" spans="1:12" ht="14.25" customHeight="1">
      <c r="A41" s="27" t="s">
        <v>40</v>
      </c>
      <c r="B41" s="16">
        <f>B40+1</f>
        <v>30</v>
      </c>
      <c r="C41" s="20"/>
      <c r="D41" s="20"/>
      <c r="E41" s="21">
        <f t="shared" si="2"/>
        <v>0</v>
      </c>
      <c r="F41" s="22"/>
      <c r="G41" s="22"/>
      <c r="H41" s="13"/>
      <c r="I41" s="13"/>
      <c r="J41" s="13"/>
      <c r="K41" s="13"/>
      <c r="L41" s="14"/>
    </row>
    <row r="42" spans="1:12" ht="14.25" customHeight="1">
      <c r="A42" s="19" t="s">
        <v>41</v>
      </c>
      <c r="B42" s="16">
        <f t="shared" ref="B42:B59" si="3">B41+1</f>
        <v>31</v>
      </c>
      <c r="C42" s="20"/>
      <c r="D42" s="20"/>
      <c r="E42" s="21">
        <f t="shared" si="2"/>
        <v>0</v>
      </c>
      <c r="F42" s="22"/>
      <c r="G42" s="22"/>
      <c r="H42" s="13"/>
      <c r="I42" s="13"/>
      <c r="J42" s="13"/>
      <c r="K42" s="13"/>
      <c r="L42" s="14"/>
    </row>
    <row r="43" spans="1:12" ht="12.75" customHeight="1">
      <c r="A43" s="19" t="s">
        <v>42</v>
      </c>
      <c r="B43" s="16">
        <f t="shared" si="3"/>
        <v>32</v>
      </c>
      <c r="C43" s="20">
        <f>[1]резервы_Самат!G49</f>
        <v>187304</v>
      </c>
      <c r="D43" s="20">
        <v>481353</v>
      </c>
      <c r="E43" s="21">
        <f t="shared" si="2"/>
        <v>-294049</v>
      </c>
      <c r="F43" s="22"/>
      <c r="G43" s="22"/>
      <c r="H43" s="13"/>
      <c r="I43" s="13"/>
      <c r="J43" s="13"/>
      <c r="K43" s="13"/>
      <c r="L43" s="14"/>
    </row>
    <row r="44" spans="1:12" ht="12.75" customHeight="1">
      <c r="A44" s="19" t="s">
        <v>43</v>
      </c>
      <c r="B44" s="16">
        <f t="shared" si="3"/>
        <v>33</v>
      </c>
      <c r="C44" s="20">
        <f>[1]резервы_Самат!J49</f>
        <v>717515</v>
      </c>
      <c r="D44" s="20">
        <v>2302699</v>
      </c>
      <c r="E44" s="21">
        <f t="shared" si="2"/>
        <v>-1585184</v>
      </c>
      <c r="F44" s="21"/>
      <c r="G44" s="22"/>
      <c r="H44" s="13"/>
      <c r="I44" s="13"/>
      <c r="J44" s="13"/>
      <c r="K44" s="13"/>
      <c r="L44" s="14"/>
    </row>
    <row r="45" spans="1:12" ht="12.75" customHeight="1">
      <c r="A45" s="19" t="s">
        <v>44</v>
      </c>
      <c r="B45" s="16">
        <f t="shared" si="3"/>
        <v>34</v>
      </c>
      <c r="C45" s="20">
        <f>[1]резервы_Самат!N49</f>
        <v>278400</v>
      </c>
      <c r="D45" s="20">
        <v>1075</v>
      </c>
      <c r="E45" s="21">
        <f t="shared" si="2"/>
        <v>277325</v>
      </c>
      <c r="F45" s="22"/>
      <c r="G45" s="22"/>
      <c r="H45" s="13"/>
      <c r="I45" s="13"/>
      <c r="J45" s="13"/>
      <c r="K45" s="13"/>
      <c r="L45" s="14"/>
    </row>
    <row r="46" spans="1:12" ht="12.75" customHeight="1">
      <c r="A46" s="19" t="s">
        <v>45</v>
      </c>
      <c r="B46" s="16">
        <f t="shared" si="3"/>
        <v>35</v>
      </c>
      <c r="C46" s="20"/>
      <c r="D46" s="20"/>
      <c r="E46" s="21">
        <f t="shared" si="2"/>
        <v>0</v>
      </c>
      <c r="F46" s="22"/>
      <c r="G46" s="22"/>
      <c r="H46" s="13"/>
      <c r="I46" s="13"/>
      <c r="J46" s="13"/>
      <c r="K46" s="13"/>
      <c r="L46" s="14"/>
    </row>
    <row r="47" spans="1:12" ht="12.75" customHeight="1">
      <c r="A47" s="19" t="s">
        <v>46</v>
      </c>
      <c r="B47" s="16">
        <f t="shared" si="3"/>
        <v>36</v>
      </c>
      <c r="C47" s="20">
        <v>841380</v>
      </c>
      <c r="D47" s="20">
        <v>1090248</v>
      </c>
      <c r="E47" s="21">
        <f t="shared" si="2"/>
        <v>-248868</v>
      </c>
      <c r="F47" s="22"/>
      <c r="G47" s="22"/>
      <c r="H47" s="13"/>
      <c r="I47" s="13"/>
      <c r="J47" s="13"/>
      <c r="K47" s="13"/>
      <c r="L47" s="14"/>
    </row>
    <row r="48" spans="1:12" ht="12.75" customHeight="1">
      <c r="A48" s="19" t="s">
        <v>47</v>
      </c>
      <c r="B48" s="16">
        <f t="shared" si="3"/>
        <v>37</v>
      </c>
      <c r="C48" s="20">
        <v>70209</v>
      </c>
      <c r="D48" s="20">
        <v>3553</v>
      </c>
      <c r="E48" s="21">
        <f t="shared" si="2"/>
        <v>66656</v>
      </c>
      <c r="F48" s="22"/>
      <c r="G48" s="22"/>
      <c r="H48" s="13"/>
      <c r="I48" s="13"/>
      <c r="J48" s="13"/>
      <c r="K48" s="13"/>
      <c r="L48" s="14"/>
    </row>
    <row r="49" spans="1:12" ht="12.75" customHeight="1">
      <c r="A49" s="19" t="s">
        <v>48</v>
      </c>
      <c r="B49" s="16">
        <f t="shared" si="3"/>
        <v>38</v>
      </c>
      <c r="C49" s="20"/>
      <c r="D49" s="20"/>
      <c r="E49" s="21">
        <f t="shared" si="2"/>
        <v>0</v>
      </c>
      <c r="F49" s="22"/>
      <c r="G49" s="22"/>
      <c r="H49" s="13"/>
      <c r="I49" s="13"/>
      <c r="J49" s="13"/>
      <c r="K49" s="13"/>
      <c r="L49" s="14"/>
    </row>
    <row r="50" spans="1:12" ht="12.75" customHeight="1">
      <c r="A50" s="19" t="s">
        <v>49</v>
      </c>
      <c r="B50" s="16">
        <f t="shared" si="3"/>
        <v>39</v>
      </c>
      <c r="C50" s="20">
        <v>2420</v>
      </c>
      <c r="D50" s="20">
        <v>5811</v>
      </c>
      <c r="E50" s="21">
        <f t="shared" si="2"/>
        <v>-3391</v>
      </c>
      <c r="F50" s="22"/>
      <c r="G50" s="22"/>
      <c r="H50" s="13"/>
      <c r="I50" s="13"/>
      <c r="J50" s="13"/>
      <c r="K50" s="13"/>
      <c r="L50" s="14"/>
    </row>
    <row r="51" spans="1:12" ht="12.75" customHeight="1">
      <c r="A51" s="19" t="s">
        <v>50</v>
      </c>
      <c r="B51" s="16">
        <f t="shared" si="3"/>
        <v>40</v>
      </c>
      <c r="C51" s="20">
        <f>[1]кредитор!C11</f>
        <v>20678</v>
      </c>
      <c r="D51" s="20">
        <v>7605</v>
      </c>
      <c r="E51" s="21">
        <f t="shared" si="2"/>
        <v>13073</v>
      </c>
      <c r="F51" s="22"/>
      <c r="G51" s="22"/>
      <c r="H51" s="13"/>
      <c r="I51" s="13"/>
      <c r="J51" s="13"/>
      <c r="K51" s="13"/>
      <c r="L51" s="14"/>
    </row>
    <row r="52" spans="1:12" ht="12.75" customHeight="1">
      <c r="A52" s="19" t="s">
        <v>51</v>
      </c>
      <c r="B52" s="16">
        <f t="shared" si="3"/>
        <v>41</v>
      </c>
      <c r="C52" s="20">
        <v>4398</v>
      </c>
      <c r="D52" s="20">
        <v>7473</v>
      </c>
      <c r="E52" s="21">
        <f t="shared" si="2"/>
        <v>-3075</v>
      </c>
      <c r="F52" s="22"/>
      <c r="G52" s="22"/>
      <c r="H52" s="13"/>
      <c r="I52" s="13"/>
      <c r="J52" s="13"/>
      <c r="K52" s="13"/>
      <c r="L52" s="14"/>
    </row>
    <row r="53" spans="1:12" ht="12.75" customHeight="1">
      <c r="A53" s="19" t="s">
        <v>52</v>
      </c>
      <c r="B53" s="16">
        <f t="shared" si="3"/>
        <v>42</v>
      </c>
      <c r="C53" s="20"/>
      <c r="D53" s="20"/>
      <c r="E53" s="21">
        <f t="shared" si="2"/>
        <v>0</v>
      </c>
      <c r="F53" s="22"/>
      <c r="G53" s="22"/>
      <c r="H53" s="13"/>
      <c r="I53" s="13"/>
      <c r="J53" s="13"/>
      <c r="K53" s="13"/>
      <c r="L53" s="14"/>
    </row>
    <row r="54" spans="1:12" ht="12.75" customHeight="1">
      <c r="A54" s="19" t="s">
        <v>16</v>
      </c>
      <c r="B54" s="16">
        <f t="shared" si="3"/>
        <v>43</v>
      </c>
      <c r="C54" s="20"/>
      <c r="D54" s="20"/>
      <c r="E54" s="21">
        <f t="shared" si="2"/>
        <v>0</v>
      </c>
      <c r="F54" s="22"/>
      <c r="G54" s="22"/>
      <c r="H54" s="13"/>
      <c r="I54" s="13"/>
      <c r="J54" s="13"/>
      <c r="K54" s="13"/>
      <c r="L54" s="14"/>
    </row>
    <row r="55" spans="1:12" ht="12.75" customHeight="1">
      <c r="A55" s="19" t="s">
        <v>53</v>
      </c>
      <c r="B55" s="16">
        <f t="shared" si="3"/>
        <v>44</v>
      </c>
      <c r="C55" s="20"/>
      <c r="D55" s="20"/>
      <c r="E55" s="21">
        <f t="shared" si="2"/>
        <v>0</v>
      </c>
      <c r="F55" s="22"/>
      <c r="G55" s="22"/>
      <c r="H55" s="13"/>
      <c r="I55" s="13"/>
      <c r="J55" s="13"/>
      <c r="K55" s="13"/>
      <c r="L55" s="14"/>
    </row>
    <row r="56" spans="1:12" ht="12.75" customHeight="1">
      <c r="A56" s="19" t="s">
        <v>54</v>
      </c>
      <c r="B56" s="16">
        <f t="shared" si="3"/>
        <v>45</v>
      </c>
      <c r="C56" s="20">
        <v>22801</v>
      </c>
      <c r="D56" s="20">
        <v>22119</v>
      </c>
      <c r="E56" s="21">
        <f t="shared" si="2"/>
        <v>682</v>
      </c>
      <c r="F56" s="22"/>
      <c r="G56" s="22"/>
      <c r="H56" s="13"/>
      <c r="I56" s="13"/>
      <c r="J56" s="13"/>
      <c r="K56" s="13"/>
      <c r="L56" s="14"/>
    </row>
    <row r="57" spans="1:12" ht="12.75" customHeight="1">
      <c r="A57" s="19" t="s">
        <v>55</v>
      </c>
      <c r="B57" s="16">
        <f t="shared" si="3"/>
        <v>46</v>
      </c>
      <c r="C57" s="20">
        <v>16726</v>
      </c>
      <c r="D57" s="20">
        <v>40112</v>
      </c>
      <c r="E57" s="21">
        <f t="shared" si="2"/>
        <v>-23386</v>
      </c>
      <c r="F57" s="22"/>
      <c r="G57" s="22"/>
      <c r="H57" s="13"/>
      <c r="I57" s="13"/>
      <c r="J57" s="13"/>
      <c r="K57" s="13"/>
      <c r="L57" s="14"/>
    </row>
    <row r="58" spans="1:12" ht="12.75" customHeight="1">
      <c r="A58" s="19" t="s">
        <v>56</v>
      </c>
      <c r="B58" s="16">
        <f t="shared" si="3"/>
        <v>47</v>
      </c>
      <c r="C58" s="20">
        <v>3750</v>
      </c>
      <c r="D58" s="20">
        <v>3750</v>
      </c>
      <c r="E58" s="21">
        <f t="shared" si="2"/>
        <v>0</v>
      </c>
      <c r="F58" s="22"/>
      <c r="G58" s="22"/>
      <c r="H58" s="13"/>
      <c r="I58" s="13"/>
      <c r="J58" s="13"/>
      <c r="K58" s="13"/>
      <c r="L58" s="14"/>
    </row>
    <row r="59" spans="1:12" ht="12.75" customHeight="1">
      <c r="A59" s="19" t="s">
        <v>57</v>
      </c>
      <c r="B59" s="16">
        <f t="shared" si="3"/>
        <v>48</v>
      </c>
      <c r="C59" s="20"/>
      <c r="D59" s="20">
        <v>2613</v>
      </c>
      <c r="E59" s="21">
        <f t="shared" si="2"/>
        <v>-2613</v>
      </c>
      <c r="F59" s="22"/>
      <c r="G59" s="22"/>
      <c r="H59" s="13"/>
      <c r="I59" s="13"/>
      <c r="J59" s="13"/>
      <c r="K59" s="13"/>
      <c r="L59" s="14"/>
    </row>
    <row r="60" spans="1:12" ht="12.75" customHeight="1">
      <c r="A60" s="19"/>
      <c r="B60" s="16"/>
      <c r="C60" s="20"/>
      <c r="D60" s="20"/>
      <c r="E60" s="21">
        <f>D60-C60</f>
        <v>0</v>
      </c>
      <c r="F60" s="22"/>
      <c r="G60" s="22"/>
      <c r="H60" s="13"/>
      <c r="I60" s="13"/>
      <c r="J60" s="13"/>
      <c r="K60" s="13"/>
      <c r="L60" s="14"/>
    </row>
    <row r="61" spans="1:12" ht="14.25" customHeight="1">
      <c r="A61" s="15" t="s">
        <v>58</v>
      </c>
      <c r="B61" s="34">
        <v>49</v>
      </c>
      <c r="C61" s="17">
        <f>SUM(C40:C60)</f>
        <v>5125143</v>
      </c>
      <c r="D61" s="17">
        <f>SUM(D40:D60)</f>
        <v>7905614</v>
      </c>
      <c r="E61" s="32">
        <f t="shared" si="2"/>
        <v>-2780471</v>
      </c>
      <c r="F61" s="13"/>
      <c r="G61" s="21"/>
      <c r="H61" s="13"/>
      <c r="I61" s="13"/>
      <c r="J61" s="13"/>
      <c r="K61" s="13"/>
      <c r="L61" s="14"/>
    </row>
    <row r="62" spans="1:12" ht="10.5" customHeight="1">
      <c r="A62" s="35"/>
      <c r="B62" s="16"/>
      <c r="C62" s="20"/>
      <c r="D62" s="20"/>
      <c r="E62" s="21"/>
      <c r="F62" s="13"/>
      <c r="G62" s="22"/>
      <c r="H62" s="13"/>
      <c r="I62" s="13"/>
      <c r="J62" s="13"/>
      <c r="K62" s="13"/>
      <c r="L62" s="14"/>
    </row>
    <row r="63" spans="1:12">
      <c r="A63" s="15" t="s">
        <v>59</v>
      </c>
      <c r="B63" s="16"/>
      <c r="C63" s="17"/>
      <c r="D63" s="20"/>
      <c r="E63" s="33"/>
      <c r="F63" s="18"/>
      <c r="G63" s="22"/>
      <c r="H63" s="13"/>
      <c r="I63" s="13"/>
      <c r="J63" s="13"/>
      <c r="K63" s="13"/>
      <c r="L63" s="14"/>
    </row>
    <row r="64" spans="1:12" ht="12.75" customHeight="1">
      <c r="A64" s="19" t="s">
        <v>60</v>
      </c>
      <c r="B64" s="16">
        <v>50</v>
      </c>
      <c r="C64" s="36">
        <f>[1]УК!F25</f>
        <v>650000</v>
      </c>
      <c r="D64" s="20">
        <v>650000</v>
      </c>
      <c r="E64" s="21">
        <f t="shared" ref="E64:E74" si="4">C64-D64</f>
        <v>0</v>
      </c>
      <c r="F64" s="13"/>
      <c r="G64" s="22"/>
      <c r="H64" s="13"/>
      <c r="I64" s="13"/>
      <c r="J64" s="13"/>
      <c r="K64" s="13"/>
      <c r="L64" s="14"/>
    </row>
    <row r="65" spans="1:12" ht="12.75" customHeight="1">
      <c r="A65" s="19" t="s">
        <v>61</v>
      </c>
      <c r="B65" s="16">
        <f>B64+1</f>
        <v>51</v>
      </c>
      <c r="C65" s="36"/>
      <c r="D65" s="20"/>
      <c r="E65" s="21">
        <f t="shared" si="4"/>
        <v>0</v>
      </c>
      <c r="F65" s="13"/>
      <c r="G65" s="22"/>
      <c r="H65" s="13"/>
      <c r="I65" s="13"/>
      <c r="J65" s="13"/>
      <c r="K65" s="13"/>
      <c r="L65" s="14"/>
    </row>
    <row r="66" spans="1:12" ht="12.75" customHeight="1">
      <c r="A66" s="19" t="s">
        <v>62</v>
      </c>
      <c r="B66" s="16">
        <f>B65+1</f>
        <v>52</v>
      </c>
      <c r="C66" s="36">
        <v>889887</v>
      </c>
      <c r="D66" s="20">
        <v>889887</v>
      </c>
      <c r="E66" s="21">
        <f t="shared" si="4"/>
        <v>0</v>
      </c>
      <c r="F66" s="13"/>
      <c r="G66" s="22"/>
      <c r="H66" s="13"/>
      <c r="I66" s="13"/>
      <c r="J66" s="13"/>
      <c r="K66" s="13"/>
      <c r="L66" s="14"/>
    </row>
    <row r="67" spans="1:12" ht="12.75" customHeight="1">
      <c r="A67" s="19" t="s">
        <v>63</v>
      </c>
      <c r="B67" s="16">
        <f>B66+1</f>
        <v>53</v>
      </c>
      <c r="C67" s="36">
        <v>98574</v>
      </c>
      <c r="D67" s="20">
        <v>98574</v>
      </c>
      <c r="E67" s="21">
        <f t="shared" si="4"/>
        <v>0</v>
      </c>
      <c r="F67" s="13"/>
      <c r="G67" s="22"/>
      <c r="H67" s="13"/>
      <c r="I67" s="13"/>
      <c r="J67" s="13"/>
      <c r="K67" s="13"/>
      <c r="L67" s="14"/>
    </row>
    <row r="68" spans="1:12" ht="12.75" customHeight="1">
      <c r="A68" s="19" t="s">
        <v>64</v>
      </c>
      <c r="B68" s="16">
        <f>B67+1</f>
        <v>54</v>
      </c>
      <c r="C68" s="36">
        <v>800</v>
      </c>
      <c r="D68" s="20"/>
      <c r="E68" s="21">
        <f t="shared" si="4"/>
        <v>800</v>
      </c>
      <c r="F68" s="37"/>
      <c r="G68" s="22"/>
      <c r="H68" s="13"/>
      <c r="I68" s="13"/>
      <c r="J68" s="13"/>
      <c r="K68" s="13"/>
      <c r="L68" s="14"/>
    </row>
    <row r="69" spans="1:12" ht="12.75" customHeight="1">
      <c r="A69" s="19" t="s">
        <v>65</v>
      </c>
      <c r="B69" s="16">
        <f>B68+1</f>
        <v>55</v>
      </c>
      <c r="C69" s="36">
        <f>C70+C71</f>
        <v>1796055</v>
      </c>
      <c r="D69" s="36">
        <v>784471</v>
      </c>
      <c r="E69" s="21">
        <f t="shared" si="4"/>
        <v>1011584</v>
      </c>
      <c r="F69" s="38"/>
      <c r="G69" s="22"/>
      <c r="H69" s="13"/>
      <c r="I69" s="13"/>
      <c r="J69" s="13"/>
      <c r="K69" s="13"/>
      <c r="L69" s="14"/>
    </row>
    <row r="70" spans="1:12" ht="12.75" customHeight="1">
      <c r="A70" s="19" t="s">
        <v>66</v>
      </c>
      <c r="B70" s="16" t="s">
        <v>67</v>
      </c>
      <c r="C70" s="36">
        <f>D69</f>
        <v>784471</v>
      </c>
      <c r="D70" s="36">
        <v>-22498</v>
      </c>
      <c r="E70" s="21">
        <f t="shared" si="4"/>
        <v>806969</v>
      </c>
      <c r="F70" s="13"/>
      <c r="G70" s="13"/>
      <c r="H70" s="13"/>
      <c r="I70" s="13"/>
      <c r="J70" s="13"/>
      <c r="K70" s="13"/>
      <c r="L70" s="14"/>
    </row>
    <row r="71" spans="1:12" ht="12.75" customHeight="1">
      <c r="A71" s="19" t="s">
        <v>68</v>
      </c>
      <c r="B71" s="16" t="s">
        <v>69</v>
      </c>
      <c r="C71" s="36">
        <f>[1]ОПУ!D86</f>
        <v>1011584</v>
      </c>
      <c r="D71" s="36">
        <v>806969</v>
      </c>
      <c r="E71" s="21">
        <f t="shared" si="4"/>
        <v>204615</v>
      </c>
      <c r="F71" s="13"/>
      <c r="G71" s="13"/>
      <c r="H71" s="13"/>
      <c r="I71" s="13"/>
      <c r="J71" s="13"/>
      <c r="K71" s="13"/>
      <c r="L71" s="14"/>
    </row>
    <row r="72" spans="1:12" ht="12.75" customHeight="1">
      <c r="A72" s="15" t="s">
        <v>70</v>
      </c>
      <c r="B72" s="16">
        <v>56</v>
      </c>
      <c r="C72" s="17">
        <f>C64-C65+C66+C67+C68+C69</f>
        <v>3435316</v>
      </c>
      <c r="D72" s="17">
        <f>D64-D65+D66+D67+D68+D69</f>
        <v>2422932</v>
      </c>
      <c r="E72" s="32">
        <f t="shared" si="4"/>
        <v>1012384</v>
      </c>
      <c r="F72" s="13"/>
      <c r="G72" s="21"/>
      <c r="H72" s="13"/>
      <c r="I72" s="13"/>
      <c r="J72" s="13"/>
      <c r="K72" s="13"/>
      <c r="L72" s="14"/>
    </row>
    <row r="73" spans="1:12" ht="12.75" customHeight="1">
      <c r="A73" s="19"/>
      <c r="B73" s="16"/>
      <c r="C73" s="36"/>
      <c r="D73" s="36"/>
      <c r="E73" s="21"/>
      <c r="F73" s="13"/>
      <c r="G73" s="13"/>
      <c r="H73" s="13"/>
      <c r="I73" s="13"/>
      <c r="J73" s="13"/>
      <c r="K73" s="13"/>
      <c r="L73" s="14"/>
    </row>
    <row r="74" spans="1:12" ht="12.75" customHeight="1">
      <c r="A74" s="15" t="s">
        <v>71</v>
      </c>
      <c r="B74" s="16">
        <v>57</v>
      </c>
      <c r="C74" s="17">
        <f>C61+C72</f>
        <v>8560459</v>
      </c>
      <c r="D74" s="17">
        <f>D61+D72</f>
        <v>10328546</v>
      </c>
      <c r="E74" s="32">
        <f t="shared" si="4"/>
        <v>-1768087</v>
      </c>
      <c r="F74" s="18"/>
      <c r="G74" s="13"/>
      <c r="H74" s="13"/>
      <c r="I74" s="13"/>
      <c r="J74" s="13"/>
      <c r="K74" s="13"/>
      <c r="L74" s="14"/>
    </row>
    <row r="75" spans="1:12" ht="11.25" hidden="1" customHeight="1">
      <c r="A75" s="39"/>
      <c r="B75" s="9"/>
      <c r="C75" s="40">
        <f>C37-C74</f>
        <v>0</v>
      </c>
      <c r="D75" s="40">
        <f>D37-D74</f>
        <v>0</v>
      </c>
      <c r="E75" s="14"/>
      <c r="F75" s="14"/>
      <c r="G75" s="14"/>
      <c r="H75" s="14"/>
      <c r="I75" s="14"/>
      <c r="J75" s="14"/>
      <c r="K75" s="14"/>
      <c r="L75" s="14"/>
    </row>
    <row r="76" spans="1:12" ht="11.25" customHeight="1">
      <c r="A76" s="39"/>
      <c r="B76" s="9"/>
      <c r="C76" s="40"/>
      <c r="D76" s="40"/>
      <c r="E76" s="14"/>
      <c r="F76" s="14"/>
      <c r="G76" s="14"/>
      <c r="H76" s="14"/>
      <c r="I76" s="14"/>
      <c r="J76" s="14"/>
      <c r="K76" s="14"/>
      <c r="L76" s="14"/>
    </row>
    <row r="77" spans="1:12">
      <c r="A77" s="41" t="s">
        <v>72</v>
      </c>
      <c r="B77" s="14"/>
      <c r="E77" s="14"/>
      <c r="F77" s="14"/>
      <c r="G77" s="14"/>
      <c r="H77" s="14"/>
      <c r="I77" s="14"/>
      <c r="J77" s="14"/>
      <c r="K77" s="14"/>
      <c r="L77" s="14"/>
    </row>
    <row r="78" spans="1:12">
      <c r="E78" s="42"/>
      <c r="F78" s="14"/>
      <c r="G78" s="14"/>
      <c r="H78" s="14"/>
      <c r="I78" s="14"/>
      <c r="J78" s="14"/>
      <c r="K78" s="14"/>
      <c r="L78" s="14"/>
    </row>
    <row r="79" spans="1:12" ht="15" customHeight="1">
      <c r="A79" s="43" t="s">
        <v>73</v>
      </c>
      <c r="B79" s="43"/>
      <c r="C79" s="44" t="s">
        <v>74</v>
      </c>
      <c r="D79" s="45" t="s">
        <v>75</v>
      </c>
      <c r="E79" s="14"/>
      <c r="F79" s="14"/>
      <c r="G79" s="14"/>
      <c r="H79" s="14"/>
      <c r="I79" s="14"/>
      <c r="J79" s="14"/>
      <c r="K79" s="14"/>
      <c r="L79" s="14"/>
    </row>
    <row r="80" spans="1:12">
      <c r="D80" s="46"/>
      <c r="E80" s="14"/>
      <c r="F80" s="14"/>
      <c r="G80" s="14"/>
      <c r="H80" s="14"/>
      <c r="I80" s="14"/>
      <c r="J80" s="14"/>
      <c r="K80" s="14"/>
      <c r="L80" s="14"/>
    </row>
    <row r="81" spans="1:12">
      <c r="A81" s="47" t="s">
        <v>76</v>
      </c>
      <c r="C81" s="44" t="s">
        <v>74</v>
      </c>
      <c r="D81" s="45" t="str">
        <f>D79</f>
        <v>05 июля 2013г.</v>
      </c>
      <c r="E81" s="14"/>
      <c r="F81" s="14"/>
      <c r="G81" s="14"/>
      <c r="H81" s="14"/>
      <c r="I81" s="14"/>
      <c r="J81" s="14"/>
      <c r="K81" s="14"/>
      <c r="L81" s="14"/>
    </row>
    <row r="82" spans="1:12" ht="9.75" customHeight="1">
      <c r="A82" s="47"/>
      <c r="B82" s="48"/>
      <c r="C82" s="48"/>
      <c r="D82" s="48"/>
      <c r="E82" s="14"/>
      <c r="F82" s="14"/>
      <c r="G82" s="14"/>
      <c r="H82" s="14"/>
      <c r="I82" s="14"/>
      <c r="J82" s="14"/>
      <c r="K82" s="14"/>
      <c r="L82" s="14"/>
    </row>
    <row r="83" spans="1:12" ht="14.25" customHeight="1">
      <c r="A83" s="47" t="s">
        <v>77</v>
      </c>
      <c r="B83" s="48"/>
      <c r="C83" s="48"/>
      <c r="D83" s="49"/>
      <c r="E83" s="14"/>
      <c r="F83" s="14"/>
      <c r="G83" s="14"/>
      <c r="H83" s="14"/>
      <c r="I83" s="14"/>
      <c r="J83" s="14"/>
      <c r="K83" s="14"/>
      <c r="L83" s="14"/>
    </row>
    <row r="84" spans="1:12" ht="9" customHeight="1">
      <c r="A84" s="50"/>
      <c r="B84" s="48"/>
      <c r="C84" s="48"/>
      <c r="D84" s="48"/>
      <c r="E84" s="14"/>
      <c r="F84" s="14"/>
      <c r="G84" s="14"/>
      <c r="H84" s="14"/>
      <c r="I84" s="14"/>
      <c r="J84" s="14"/>
      <c r="K84" s="14"/>
      <c r="L84" s="14"/>
    </row>
    <row r="85" spans="1:12">
      <c r="A85" s="50" t="s">
        <v>78</v>
      </c>
      <c r="B85" s="51"/>
      <c r="C85" s="52"/>
      <c r="D85" s="51"/>
      <c r="E85" s="14"/>
      <c r="F85" s="14"/>
      <c r="G85" s="14"/>
      <c r="H85" s="14"/>
      <c r="I85" s="14"/>
      <c r="J85" s="14"/>
      <c r="K85" s="14"/>
      <c r="L85" s="14"/>
    </row>
    <row r="86" spans="1:12" ht="9" customHeight="1">
      <c r="B86" s="48"/>
      <c r="C86" s="48"/>
      <c r="D86" s="48"/>
      <c r="E86" s="14"/>
      <c r="F86" s="14"/>
      <c r="G86" s="14"/>
      <c r="H86" s="14"/>
      <c r="I86" s="14"/>
      <c r="J86" s="14"/>
      <c r="K86" s="14"/>
      <c r="L86" s="14"/>
    </row>
    <row r="87" spans="1:12">
      <c r="A87" s="50" t="s">
        <v>79</v>
      </c>
      <c r="E87" s="14"/>
      <c r="F87" s="14"/>
      <c r="G87" s="14"/>
      <c r="H87" s="14"/>
      <c r="I87" s="14"/>
      <c r="J87" s="14"/>
      <c r="K87" s="14"/>
      <c r="L87" s="14"/>
    </row>
    <row r="88" spans="1:12">
      <c r="E88" s="14"/>
      <c r="F88" s="14"/>
      <c r="G88" s="14"/>
      <c r="H88" s="14"/>
      <c r="I88" s="14"/>
      <c r="J88" s="14"/>
      <c r="K88" s="14"/>
      <c r="L88" s="14"/>
    </row>
    <row r="89" spans="1:12">
      <c r="E89" s="14"/>
      <c r="F89" s="14"/>
      <c r="G89" s="14"/>
      <c r="H89" s="14"/>
      <c r="I89" s="14"/>
      <c r="J89" s="14"/>
      <c r="K89" s="14"/>
      <c r="L89" s="14"/>
    </row>
    <row r="90" spans="1:12">
      <c r="E90" s="14"/>
      <c r="F90" s="14"/>
      <c r="G90" s="14"/>
      <c r="H90" s="14"/>
      <c r="I90" s="14"/>
      <c r="J90" s="14"/>
      <c r="K90" s="14"/>
      <c r="L90" s="14"/>
    </row>
    <row r="91" spans="1:12">
      <c r="E91" s="14"/>
      <c r="F91" s="14"/>
      <c r="G91" s="14"/>
      <c r="H91" s="14"/>
      <c r="I91" s="14"/>
      <c r="J91" s="14"/>
      <c r="K91" s="14"/>
      <c r="L91" s="14"/>
    </row>
    <row r="92" spans="1:12">
      <c r="E92" s="14"/>
      <c r="F92" s="14"/>
      <c r="G92" s="14"/>
      <c r="H92" s="14"/>
      <c r="I92" s="14"/>
      <c r="J92" s="14"/>
      <c r="K92" s="14"/>
      <c r="L92" s="14"/>
    </row>
    <row r="93" spans="1:12">
      <c r="E93" s="14"/>
      <c r="F93" s="14"/>
      <c r="G93" s="14"/>
      <c r="H93" s="14"/>
      <c r="I93" s="14"/>
      <c r="J93" s="14"/>
      <c r="K93" s="14"/>
      <c r="L93" s="14"/>
    </row>
    <row r="94" spans="1:12">
      <c r="E94" s="14"/>
      <c r="F94" s="14"/>
      <c r="G94" s="14"/>
      <c r="H94" s="14"/>
      <c r="I94" s="14"/>
      <c r="J94" s="14"/>
      <c r="K94" s="14"/>
      <c r="L94" s="14"/>
    </row>
    <row r="95" spans="1:12">
      <c r="E95" s="14"/>
      <c r="F95" s="14"/>
      <c r="G95" s="14"/>
      <c r="H95" s="14"/>
      <c r="I95" s="14"/>
      <c r="J95" s="14"/>
      <c r="K95" s="14"/>
      <c r="L95" s="14"/>
    </row>
    <row r="96" spans="1:12">
      <c r="E96" s="14"/>
      <c r="F96" s="14"/>
      <c r="G96" s="14"/>
      <c r="H96" s="14"/>
      <c r="I96" s="14"/>
      <c r="J96" s="14"/>
      <c r="K96" s="14"/>
      <c r="L96" s="14"/>
    </row>
    <row r="97" spans="5:12">
      <c r="E97" s="14"/>
      <c r="F97" s="14"/>
      <c r="G97" s="14"/>
      <c r="H97" s="14"/>
      <c r="I97" s="14"/>
      <c r="J97" s="14"/>
      <c r="K97" s="14"/>
      <c r="L97" s="14"/>
    </row>
    <row r="98" spans="5:12">
      <c r="E98" s="14"/>
      <c r="F98" s="14"/>
      <c r="G98" s="14"/>
      <c r="H98" s="14"/>
      <c r="I98" s="14"/>
      <c r="J98" s="14"/>
      <c r="K98" s="14"/>
      <c r="L98" s="14"/>
    </row>
    <row r="99" spans="5:12">
      <c r="E99" s="14"/>
      <c r="F99" s="14"/>
      <c r="G99" s="14"/>
      <c r="H99" s="14"/>
      <c r="I99" s="14"/>
      <c r="J99" s="14"/>
      <c r="K99" s="14"/>
      <c r="L99" s="14"/>
    </row>
    <row r="100" spans="5:12">
      <c r="E100" s="14"/>
      <c r="F100" s="14"/>
      <c r="G100" s="14"/>
      <c r="H100" s="14"/>
      <c r="I100" s="14"/>
      <c r="J100" s="14"/>
      <c r="K100" s="14"/>
      <c r="L100" s="14"/>
    </row>
    <row r="101" spans="5:12">
      <c r="E101" s="14"/>
      <c r="F101" s="14"/>
      <c r="G101" s="14"/>
      <c r="H101" s="14"/>
      <c r="I101" s="14"/>
      <c r="J101" s="14"/>
      <c r="K101" s="14"/>
      <c r="L101" s="14"/>
    </row>
    <row r="102" spans="5:12">
      <c r="E102" s="14"/>
      <c r="F102" s="14"/>
      <c r="G102" s="14"/>
      <c r="H102" s="14"/>
      <c r="I102" s="14"/>
      <c r="J102" s="14"/>
      <c r="K102" s="14"/>
      <c r="L102" s="14"/>
    </row>
    <row r="103" spans="5:12">
      <c r="E103" s="14"/>
      <c r="F103" s="14"/>
      <c r="G103" s="14"/>
      <c r="H103" s="14"/>
      <c r="I103" s="14"/>
      <c r="J103" s="14"/>
      <c r="K103" s="14"/>
      <c r="L103" s="14"/>
    </row>
    <row r="104" spans="5:12">
      <c r="E104" s="14"/>
      <c r="F104" s="14"/>
      <c r="G104" s="14"/>
      <c r="H104" s="14"/>
      <c r="I104" s="14"/>
      <c r="J104" s="14"/>
      <c r="K104" s="14"/>
      <c r="L104" s="14"/>
    </row>
    <row r="105" spans="5:12">
      <c r="E105" s="14"/>
      <c r="F105" s="14"/>
      <c r="G105" s="14"/>
      <c r="H105" s="14"/>
      <c r="I105" s="14"/>
      <c r="J105" s="14"/>
      <c r="K105" s="14"/>
      <c r="L105" s="14"/>
    </row>
    <row r="106" spans="5:12">
      <c r="E106" s="14"/>
      <c r="F106" s="14"/>
      <c r="G106" s="14"/>
      <c r="H106" s="14"/>
      <c r="I106" s="14"/>
      <c r="J106" s="14"/>
      <c r="K106" s="14"/>
      <c r="L106" s="14"/>
    </row>
    <row r="107" spans="5:12">
      <c r="E107" s="14"/>
      <c r="F107" s="14"/>
      <c r="G107" s="14"/>
      <c r="H107" s="14"/>
      <c r="I107" s="14"/>
      <c r="J107" s="14"/>
      <c r="K107" s="14"/>
      <c r="L107" s="14"/>
    </row>
    <row r="108" spans="5:12">
      <c r="E108" s="14"/>
      <c r="F108" s="14"/>
      <c r="G108" s="14"/>
      <c r="H108" s="14"/>
      <c r="I108" s="14"/>
      <c r="J108" s="14"/>
      <c r="K108" s="14"/>
      <c r="L108" s="14"/>
    </row>
    <row r="109" spans="5:12">
      <c r="E109" s="14"/>
      <c r="F109" s="14"/>
      <c r="G109" s="14"/>
      <c r="H109" s="14"/>
      <c r="I109" s="14"/>
      <c r="J109" s="14"/>
      <c r="K109" s="14"/>
      <c r="L109" s="14"/>
    </row>
    <row r="110" spans="5:12">
      <c r="E110" s="14"/>
      <c r="F110" s="14"/>
      <c r="G110" s="14"/>
      <c r="H110" s="14"/>
      <c r="I110" s="14"/>
      <c r="J110" s="14"/>
      <c r="K110" s="14"/>
      <c r="L110" s="14"/>
    </row>
    <row r="111" spans="5:12">
      <c r="E111" s="14"/>
      <c r="F111" s="14"/>
      <c r="G111" s="14"/>
      <c r="H111" s="14"/>
      <c r="I111" s="14"/>
      <c r="J111" s="14"/>
      <c r="K111" s="14"/>
      <c r="L111" s="14"/>
    </row>
    <row r="112" spans="5:12">
      <c r="E112" s="14"/>
      <c r="F112" s="14"/>
      <c r="G112" s="14"/>
      <c r="H112" s="14"/>
      <c r="I112" s="14"/>
      <c r="J112" s="14"/>
      <c r="K112" s="14"/>
      <c r="L112" s="14"/>
    </row>
    <row r="113" spans="5:12">
      <c r="E113" s="14"/>
      <c r="F113" s="14"/>
      <c r="G113" s="14"/>
      <c r="H113" s="14"/>
      <c r="I113" s="14"/>
      <c r="J113" s="14"/>
      <c r="K113" s="14"/>
      <c r="L113" s="14"/>
    </row>
    <row r="114" spans="5:12">
      <c r="E114" s="14"/>
      <c r="F114" s="14"/>
      <c r="G114" s="14"/>
      <c r="H114" s="14"/>
      <c r="I114" s="14"/>
      <c r="J114" s="14"/>
      <c r="K114" s="14"/>
      <c r="L114" s="14"/>
    </row>
    <row r="115" spans="5:12">
      <c r="E115" s="14"/>
      <c r="F115" s="14"/>
      <c r="G115" s="14"/>
      <c r="H115" s="14"/>
      <c r="I115" s="14"/>
      <c r="J115" s="14"/>
      <c r="K115" s="14"/>
      <c r="L115" s="14"/>
    </row>
    <row r="116" spans="5:12">
      <c r="E116" s="14"/>
      <c r="F116" s="14"/>
      <c r="G116" s="14"/>
      <c r="H116" s="14"/>
      <c r="I116" s="14"/>
      <c r="J116" s="14"/>
      <c r="K116" s="14"/>
      <c r="L116" s="14"/>
    </row>
    <row r="117" spans="5:12">
      <c r="E117" s="14"/>
      <c r="F117" s="14"/>
      <c r="G117" s="14"/>
      <c r="H117" s="14"/>
      <c r="I117" s="14"/>
      <c r="J117" s="14"/>
      <c r="K117" s="14"/>
      <c r="L117" s="14"/>
    </row>
    <row r="118" spans="5:12">
      <c r="E118" s="14"/>
      <c r="F118" s="14"/>
      <c r="G118" s="14"/>
      <c r="H118" s="14"/>
      <c r="I118" s="14"/>
      <c r="J118" s="14"/>
      <c r="K118" s="14"/>
      <c r="L118" s="14"/>
    </row>
    <row r="119" spans="5:12">
      <c r="E119" s="14"/>
      <c r="F119" s="14"/>
      <c r="G119" s="14"/>
      <c r="H119" s="14"/>
      <c r="I119" s="14"/>
      <c r="J119" s="14"/>
      <c r="K119" s="14"/>
      <c r="L119" s="14"/>
    </row>
    <row r="120" spans="5:12">
      <c r="E120" s="14"/>
      <c r="F120" s="14"/>
      <c r="G120" s="14"/>
      <c r="H120" s="14"/>
      <c r="I120" s="14"/>
      <c r="J120" s="14"/>
      <c r="K120" s="14"/>
      <c r="L120" s="14"/>
    </row>
    <row r="121" spans="5:12">
      <c r="E121" s="14"/>
      <c r="F121" s="14"/>
      <c r="G121" s="14"/>
      <c r="H121" s="14"/>
      <c r="I121" s="14"/>
      <c r="J121" s="14"/>
      <c r="K121" s="14"/>
      <c r="L121" s="14"/>
    </row>
    <row r="122" spans="5:12">
      <c r="E122" s="14"/>
      <c r="F122" s="14"/>
      <c r="G122" s="14"/>
      <c r="H122" s="14"/>
      <c r="I122" s="14"/>
      <c r="J122" s="14"/>
      <c r="K122" s="14"/>
      <c r="L122" s="14"/>
    </row>
    <row r="123" spans="5:12">
      <c r="E123" s="14"/>
      <c r="F123" s="14"/>
      <c r="G123" s="14"/>
      <c r="H123" s="14"/>
      <c r="I123" s="14"/>
      <c r="J123" s="14"/>
      <c r="K123" s="14"/>
      <c r="L123" s="14"/>
    </row>
    <row r="124" spans="5:12">
      <c r="E124" s="14"/>
      <c r="F124" s="14"/>
      <c r="G124" s="14"/>
      <c r="H124" s="14"/>
      <c r="I124" s="14"/>
      <c r="J124" s="14"/>
      <c r="K124" s="14"/>
      <c r="L124" s="14"/>
    </row>
    <row r="125" spans="5:12">
      <c r="E125" s="14"/>
      <c r="F125" s="14"/>
      <c r="G125" s="14"/>
      <c r="H125" s="14"/>
      <c r="I125" s="14"/>
      <c r="J125" s="14"/>
      <c r="K125" s="14"/>
      <c r="L125" s="14"/>
    </row>
    <row r="126" spans="5:12">
      <c r="E126" s="14"/>
      <c r="F126" s="14"/>
      <c r="G126" s="14"/>
      <c r="H126" s="14"/>
      <c r="I126" s="14"/>
      <c r="J126" s="14"/>
      <c r="K126" s="14"/>
      <c r="L126" s="14"/>
    </row>
    <row r="127" spans="5:12">
      <c r="E127" s="14"/>
      <c r="F127" s="14"/>
      <c r="G127" s="14"/>
      <c r="H127" s="14"/>
      <c r="I127" s="14"/>
      <c r="J127" s="14"/>
      <c r="K127" s="14"/>
      <c r="L127" s="14"/>
    </row>
    <row r="128" spans="5:12">
      <c r="E128" s="14"/>
      <c r="F128" s="14"/>
      <c r="G128" s="14"/>
      <c r="H128" s="14"/>
      <c r="I128" s="14"/>
      <c r="J128" s="14"/>
      <c r="K128" s="14"/>
      <c r="L128" s="14"/>
    </row>
    <row r="129" spans="5:12">
      <c r="E129" s="14"/>
      <c r="F129" s="14"/>
      <c r="G129" s="14"/>
      <c r="H129" s="14"/>
      <c r="I129" s="14"/>
      <c r="J129" s="14"/>
      <c r="K129" s="14"/>
      <c r="L129" s="14"/>
    </row>
    <row r="130" spans="5:12">
      <c r="E130" s="14"/>
      <c r="F130" s="14"/>
      <c r="G130" s="14"/>
      <c r="H130" s="14"/>
      <c r="I130" s="14"/>
      <c r="J130" s="14"/>
      <c r="K130" s="14"/>
      <c r="L130" s="14"/>
    </row>
    <row r="131" spans="5:12">
      <c r="E131" s="14"/>
      <c r="F131" s="14"/>
      <c r="G131" s="14"/>
      <c r="H131" s="14"/>
      <c r="I131" s="14"/>
      <c r="J131" s="14"/>
      <c r="K131" s="14"/>
      <c r="L131" s="14"/>
    </row>
    <row r="132" spans="5:12">
      <c r="E132" s="14"/>
      <c r="F132" s="14"/>
      <c r="G132" s="14"/>
      <c r="H132" s="14"/>
      <c r="I132" s="14"/>
      <c r="J132" s="14"/>
      <c r="K132" s="14"/>
      <c r="L132" s="14"/>
    </row>
    <row r="133" spans="5:12">
      <c r="E133" s="14"/>
      <c r="F133" s="14"/>
      <c r="G133" s="14"/>
      <c r="H133" s="14"/>
      <c r="I133" s="14"/>
      <c r="J133" s="14"/>
      <c r="K133" s="14"/>
      <c r="L133" s="14"/>
    </row>
    <row r="134" spans="5:12">
      <c r="E134" s="14"/>
      <c r="F134" s="14"/>
      <c r="G134" s="14"/>
      <c r="H134" s="14"/>
      <c r="I134" s="14"/>
      <c r="J134" s="14"/>
      <c r="K134" s="14"/>
      <c r="L134" s="14"/>
    </row>
    <row r="135" spans="5:12">
      <c r="E135" s="14"/>
      <c r="F135" s="14"/>
      <c r="G135" s="14"/>
      <c r="H135" s="14"/>
      <c r="I135" s="14"/>
      <c r="J135" s="14"/>
      <c r="K135" s="14"/>
      <c r="L135" s="14"/>
    </row>
    <row r="136" spans="5:12">
      <c r="E136" s="14"/>
      <c r="F136" s="14"/>
      <c r="G136" s="14"/>
      <c r="H136" s="14"/>
      <c r="I136" s="14"/>
      <c r="J136" s="14"/>
      <c r="K136" s="14"/>
      <c r="L136" s="14"/>
    </row>
    <row r="137" spans="5:12">
      <c r="E137" s="14"/>
      <c r="F137" s="14"/>
      <c r="G137" s="14"/>
      <c r="H137" s="14"/>
      <c r="I137" s="14"/>
      <c r="J137" s="14"/>
      <c r="K137" s="14"/>
      <c r="L137" s="14"/>
    </row>
    <row r="138" spans="5:12">
      <c r="E138" s="14"/>
      <c r="F138" s="14"/>
    </row>
    <row r="139" spans="5:12">
      <c r="E139" s="14"/>
      <c r="F139" s="14"/>
    </row>
    <row r="140" spans="5:12">
      <c r="E140" s="14"/>
      <c r="F140" s="14"/>
    </row>
    <row r="141" spans="5:12">
      <c r="E141" s="14"/>
      <c r="F141" s="14"/>
    </row>
    <row r="142" spans="5:12">
      <c r="E142" s="14"/>
      <c r="F142" s="14"/>
    </row>
    <row r="143" spans="5:12">
      <c r="E143" s="14"/>
      <c r="F143" s="14"/>
    </row>
    <row r="144" spans="5:12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</sheetData>
  <mergeCells count="4">
    <mergeCell ref="A2:D2"/>
    <mergeCell ref="A3:D3"/>
    <mergeCell ref="A4:D4"/>
    <mergeCell ref="A79:B79"/>
  </mergeCells>
  <pageMargins left="0.78740157480314965" right="0.19685039370078741" top="0.39370078740157483" bottom="0.19685039370078741" header="0.51181102362204722" footer="0.51181102362204722"/>
  <pageSetup paperSize="9" scale="68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5"/>
  <sheetViews>
    <sheetView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K6" sqref="K6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7" width="12.7109375" style="1" hidden="1" customWidth="1"/>
    <col min="8" max="8" width="13.5703125" style="1" hidden="1" customWidth="1"/>
    <col min="9" max="9" width="11.42578125" style="1" hidden="1" customWidth="1"/>
    <col min="10" max="16384" width="9.140625" style="1"/>
  </cols>
  <sheetData>
    <row r="1" spans="1:9">
      <c r="F1" s="53" t="s">
        <v>80</v>
      </c>
    </row>
    <row r="2" spans="1:9">
      <c r="A2" s="54" t="s">
        <v>81</v>
      </c>
      <c r="B2" s="54"/>
      <c r="C2" s="54"/>
      <c r="D2" s="54"/>
      <c r="E2" s="54"/>
      <c r="F2" s="54"/>
    </row>
    <row r="3" spans="1:9">
      <c r="A3" s="55" t="str">
        <f>[1]баланс!A3</f>
        <v>АО  Страховая Компания "Казахмыс"</v>
      </c>
      <c r="B3" s="55"/>
      <c r="C3" s="55"/>
      <c r="D3" s="55"/>
      <c r="E3" s="55"/>
      <c r="F3" s="55"/>
    </row>
    <row r="4" spans="1:9">
      <c r="A4" s="55" t="str">
        <f>[1]баланс!A4</f>
        <v>по состоянию на "01" июля  2013 года</v>
      </c>
      <c r="B4" s="55"/>
      <c r="C4" s="55"/>
      <c r="D4" s="55"/>
      <c r="E4" s="55"/>
      <c r="F4" s="55"/>
    </row>
    <row r="5" spans="1:9">
      <c r="D5" s="56"/>
      <c r="F5" s="57" t="s">
        <v>4</v>
      </c>
    </row>
    <row r="6" spans="1:9" ht="111" customHeight="1">
      <c r="A6" s="58" t="s">
        <v>5</v>
      </c>
      <c r="B6" s="59" t="s">
        <v>6</v>
      </c>
      <c r="C6" s="58" t="s">
        <v>82</v>
      </c>
      <c r="D6" s="60" t="s">
        <v>83</v>
      </c>
      <c r="E6" s="58" t="s">
        <v>84</v>
      </c>
      <c r="F6" s="60" t="s">
        <v>85</v>
      </c>
      <c r="G6" s="61"/>
      <c r="H6" s="61" t="s">
        <v>83</v>
      </c>
      <c r="I6" s="61" t="s">
        <v>86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62"/>
      <c r="H7" s="62">
        <v>4</v>
      </c>
      <c r="I7" s="1" t="s">
        <v>87</v>
      </c>
    </row>
    <row r="8" spans="1:9">
      <c r="A8" s="63" t="s">
        <v>88</v>
      </c>
      <c r="B8" s="16"/>
      <c r="C8" s="16"/>
      <c r="D8" s="16"/>
      <c r="E8" s="35"/>
      <c r="F8" s="35"/>
      <c r="G8" s="39"/>
      <c r="H8" s="39"/>
    </row>
    <row r="9" spans="1:9" s="69" customFormat="1" ht="13.5">
      <c r="A9" s="64" t="s">
        <v>89</v>
      </c>
      <c r="B9" s="65"/>
      <c r="C9" s="66">
        <f>C16+C17+C18</f>
        <v>163841</v>
      </c>
      <c r="D9" s="66">
        <f>D16+D17+D18</f>
        <v>580868</v>
      </c>
      <c r="E9" s="66">
        <f>E16+E17</f>
        <v>55837</v>
      </c>
      <c r="F9" s="66">
        <f>F16+F17</f>
        <v>574642</v>
      </c>
      <c r="G9" s="67"/>
      <c r="H9" s="67">
        <v>417027</v>
      </c>
      <c r="I9" s="68">
        <f>D9-H9</f>
        <v>163841</v>
      </c>
    </row>
    <row r="10" spans="1:9" ht="13.5">
      <c r="A10" s="35" t="s">
        <v>90</v>
      </c>
      <c r="B10" s="16">
        <v>1</v>
      </c>
      <c r="C10" s="70">
        <f>D10-H10</f>
        <v>668138</v>
      </c>
      <c r="D10" s="70">
        <f>'[1]стр премии'!D51</f>
        <v>1735579</v>
      </c>
      <c r="E10" s="70">
        <v>34828</v>
      </c>
      <c r="F10" s="70">
        <v>276203</v>
      </c>
      <c r="G10" s="71"/>
      <c r="H10" s="72">
        <v>1067441</v>
      </c>
      <c r="I10" s="68">
        <f t="shared" ref="I10:I73" si="0">D10-H10</f>
        <v>668138</v>
      </c>
    </row>
    <row r="11" spans="1:9" ht="13.5">
      <c r="A11" s="35" t="s">
        <v>91</v>
      </c>
      <c r="B11" s="16">
        <v>2</v>
      </c>
      <c r="C11" s="70">
        <f>D11-H11</f>
        <v>93</v>
      </c>
      <c r="D11" s="70">
        <f>'[1]стр премии'!G51</f>
        <v>142313</v>
      </c>
      <c r="E11" s="70"/>
      <c r="F11" s="70"/>
      <c r="G11" s="71"/>
      <c r="H11" s="72">
        <v>142220</v>
      </c>
      <c r="I11" s="68">
        <f t="shared" si="0"/>
        <v>93</v>
      </c>
    </row>
    <row r="12" spans="1:9" ht="13.5">
      <c r="A12" s="73" t="s">
        <v>92</v>
      </c>
      <c r="B12" s="16">
        <v>3</v>
      </c>
      <c r="C12" s="70">
        <f>D12-H12</f>
        <v>610440</v>
      </c>
      <c r="D12" s="70">
        <f>'[1]стр премии'!J51</f>
        <v>1518785</v>
      </c>
      <c r="E12" s="70"/>
      <c r="F12" s="70">
        <v>21341</v>
      </c>
      <c r="G12" s="71"/>
      <c r="H12" s="72">
        <v>908345</v>
      </c>
      <c r="I12" s="68">
        <f t="shared" si="0"/>
        <v>610440</v>
      </c>
    </row>
    <row r="13" spans="1:9" ht="13.5">
      <c r="A13" s="73" t="s">
        <v>93</v>
      </c>
      <c r="B13" s="16">
        <v>4</v>
      </c>
      <c r="C13" s="74">
        <f>C10+C11-C12</f>
        <v>57791</v>
      </c>
      <c r="D13" s="74">
        <f>D10+D11-D12</f>
        <v>359107</v>
      </c>
      <c r="E13" s="74">
        <f>E10-E12</f>
        <v>34828</v>
      </c>
      <c r="F13" s="74">
        <f>F10-F12</f>
        <v>254862</v>
      </c>
      <c r="G13" s="21"/>
      <c r="H13" s="75">
        <v>301316</v>
      </c>
      <c r="I13" s="68">
        <f t="shared" si="0"/>
        <v>57791</v>
      </c>
    </row>
    <row r="14" spans="1:9" ht="13.5">
      <c r="A14" s="73" t="s">
        <v>94</v>
      </c>
      <c r="B14" s="16">
        <v>5</v>
      </c>
      <c r="C14" s="70">
        <f>D14-H14</f>
        <v>66401</v>
      </c>
      <c r="D14" s="70">
        <f>'[1]стр премии'!N51</f>
        <v>-977641</v>
      </c>
      <c r="E14" s="70">
        <v>-155518</v>
      </c>
      <c r="F14" s="70">
        <v>-1321276</v>
      </c>
      <c r="G14" s="76">
        <f>[1]баланс!C40-[1]баланс!D40</f>
        <v>-977641</v>
      </c>
      <c r="H14" s="72">
        <v>-1044042</v>
      </c>
      <c r="I14" s="68">
        <f t="shared" si="0"/>
        <v>66401</v>
      </c>
    </row>
    <row r="15" spans="1:9" ht="13.5">
      <c r="A15" s="73" t="s">
        <v>95</v>
      </c>
      <c r="B15" s="16">
        <v>6</v>
      </c>
      <c r="C15" s="70">
        <f>D15-H15</f>
        <v>172342</v>
      </c>
      <c r="D15" s="70">
        <f>'[1]стр премии'!O51</f>
        <v>-758036</v>
      </c>
      <c r="E15" s="70">
        <v>-134509</v>
      </c>
      <c r="F15" s="70">
        <v>-1001496</v>
      </c>
      <c r="G15" s="76">
        <f>[1]баланс!C16-[1]баланс!D16</f>
        <v>-758036</v>
      </c>
      <c r="H15" s="72">
        <v>-930378</v>
      </c>
      <c r="I15" s="68">
        <f t="shared" si="0"/>
        <v>172342</v>
      </c>
    </row>
    <row r="16" spans="1:9" ht="13.5">
      <c r="A16" s="73" t="s">
        <v>96</v>
      </c>
      <c r="B16" s="16">
        <v>7</v>
      </c>
      <c r="C16" s="74">
        <f>C13-C14+C15</f>
        <v>163732</v>
      </c>
      <c r="D16" s="74">
        <f>D13-D14+D15</f>
        <v>578712</v>
      </c>
      <c r="E16" s="74">
        <f>E13-E14+E15</f>
        <v>55837</v>
      </c>
      <c r="F16" s="74">
        <f>F13-F14+F15</f>
        <v>574642</v>
      </c>
      <c r="G16" s="21"/>
      <c r="H16" s="75">
        <v>414980</v>
      </c>
      <c r="I16" s="68">
        <f t="shared" si="0"/>
        <v>163732</v>
      </c>
    </row>
    <row r="17" spans="1:9" ht="13.5">
      <c r="A17" s="35" t="s">
        <v>97</v>
      </c>
      <c r="B17" s="16">
        <v>8</v>
      </c>
      <c r="C17" s="70">
        <f>D17-H17</f>
        <v>109</v>
      </c>
      <c r="D17" s="70">
        <f>[1]комис!C46</f>
        <v>2156</v>
      </c>
      <c r="E17" s="70"/>
      <c r="F17" s="70"/>
      <c r="G17" s="71"/>
      <c r="H17" s="72">
        <v>2047</v>
      </c>
      <c r="I17" s="68">
        <f t="shared" si="0"/>
        <v>109</v>
      </c>
    </row>
    <row r="18" spans="1:9" ht="13.5">
      <c r="A18" s="35" t="s">
        <v>98</v>
      </c>
      <c r="B18" s="16">
        <v>9</v>
      </c>
      <c r="C18" s="70">
        <f>D18-H18</f>
        <v>0</v>
      </c>
      <c r="D18" s="70">
        <v>0</v>
      </c>
      <c r="E18" s="70"/>
      <c r="F18" s="70"/>
      <c r="G18" s="71"/>
      <c r="H18" s="72">
        <v>0</v>
      </c>
      <c r="I18" s="68">
        <f t="shared" si="0"/>
        <v>0</v>
      </c>
    </row>
    <row r="19" spans="1:9" s="69" customFormat="1" ht="13.5">
      <c r="A19" s="64" t="s">
        <v>99</v>
      </c>
      <c r="B19" s="16"/>
      <c r="C19" s="66">
        <f>C20+C24+C30+C36+C37</f>
        <v>10476</v>
      </c>
      <c r="D19" s="66">
        <f>D20+D24+D30+D36+D37</f>
        <v>71939</v>
      </c>
      <c r="E19" s="66">
        <f>E20+E24+E30+E36+E37</f>
        <v>7723</v>
      </c>
      <c r="F19" s="66">
        <f>F20+F24+F30+F36+F37</f>
        <v>48810</v>
      </c>
      <c r="G19" s="67"/>
      <c r="H19" s="77">
        <v>61463</v>
      </c>
      <c r="I19" s="68">
        <f t="shared" si="0"/>
        <v>10476</v>
      </c>
    </row>
    <row r="20" spans="1:9" ht="13.5">
      <c r="A20" s="35" t="s">
        <v>100</v>
      </c>
      <c r="B20" s="16">
        <v>10</v>
      </c>
      <c r="C20" s="70">
        <f>SUM(C22:C23)</f>
        <v>12439</v>
      </c>
      <c r="D20" s="70">
        <f>SUM(D22:D23)</f>
        <v>74510</v>
      </c>
      <c r="E20" s="70">
        <f t="shared" ref="E20:F20" si="1">SUM(E22:E23)</f>
        <v>7723</v>
      </c>
      <c r="F20" s="70">
        <f t="shared" si="1"/>
        <v>48810</v>
      </c>
      <c r="G20" s="76"/>
      <c r="H20" s="72">
        <v>62071</v>
      </c>
      <c r="I20" s="68">
        <f t="shared" si="0"/>
        <v>12439</v>
      </c>
    </row>
    <row r="21" spans="1:9" ht="13.5">
      <c r="A21" s="78" t="s">
        <v>101</v>
      </c>
      <c r="B21" s="79"/>
      <c r="C21" s="70"/>
      <c r="D21" s="70"/>
      <c r="E21" s="70"/>
      <c r="F21" s="70"/>
      <c r="G21" s="71"/>
      <c r="H21" s="72"/>
      <c r="I21" s="68">
        <f t="shared" si="0"/>
        <v>0</v>
      </c>
    </row>
    <row r="22" spans="1:9" ht="15" customHeight="1">
      <c r="A22" s="80" t="s">
        <v>102</v>
      </c>
      <c r="B22" s="79" t="s">
        <v>103</v>
      </c>
      <c r="C22" s="70">
        <f>D22-H22</f>
        <v>0</v>
      </c>
      <c r="D22" s="70"/>
      <c r="E22" s="70">
        <v>-1</v>
      </c>
      <c r="F22" s="70">
        <v>252</v>
      </c>
      <c r="G22" s="71"/>
      <c r="H22" s="72"/>
      <c r="I22" s="68">
        <f t="shared" si="0"/>
        <v>0</v>
      </c>
    </row>
    <row r="23" spans="1:9" ht="13.5">
      <c r="A23" s="78" t="s">
        <v>104</v>
      </c>
      <c r="B23" s="79" t="s">
        <v>105</v>
      </c>
      <c r="C23" s="70">
        <f>D23-H23</f>
        <v>12439</v>
      </c>
      <c r="D23" s="70">
        <v>74510</v>
      </c>
      <c r="E23" s="70">
        <v>7724</v>
      </c>
      <c r="F23" s="70">
        <v>48558</v>
      </c>
      <c r="G23" s="71"/>
      <c r="H23" s="72">
        <v>62071</v>
      </c>
      <c r="I23" s="68">
        <f t="shared" si="0"/>
        <v>12439</v>
      </c>
    </row>
    <row r="24" spans="1:9" ht="13.5">
      <c r="A24" s="81" t="s">
        <v>106</v>
      </c>
      <c r="B24" s="79" t="s">
        <v>107</v>
      </c>
      <c r="C24" s="70">
        <f>SUM(C26:C29)</f>
        <v>0</v>
      </c>
      <c r="D24" s="70">
        <f>SUM(D26:D29)</f>
        <v>986</v>
      </c>
      <c r="E24" s="70">
        <f>SUM(E26:E29)</f>
        <v>0</v>
      </c>
      <c r="F24" s="70">
        <f>SUM(F26:F29)</f>
        <v>0</v>
      </c>
      <c r="G24" s="71"/>
      <c r="H24" s="72">
        <v>986</v>
      </c>
      <c r="I24" s="68">
        <f t="shared" si="0"/>
        <v>0</v>
      </c>
    </row>
    <row r="25" spans="1:9" ht="13.5">
      <c r="A25" s="80" t="s">
        <v>108</v>
      </c>
      <c r="B25" s="79"/>
      <c r="C25" s="70"/>
      <c r="D25" s="70"/>
      <c r="E25" s="70"/>
      <c r="F25" s="70"/>
      <c r="G25" s="71"/>
      <c r="H25" s="72"/>
      <c r="I25" s="68">
        <f t="shared" si="0"/>
        <v>0</v>
      </c>
    </row>
    <row r="26" spans="1:9" ht="13.5">
      <c r="A26" s="78" t="s">
        <v>109</v>
      </c>
      <c r="B26" s="79" t="s">
        <v>110</v>
      </c>
      <c r="C26" s="70">
        <f>D26-H26</f>
        <v>0</v>
      </c>
      <c r="D26" s="70"/>
      <c r="E26" s="70"/>
      <c r="F26" s="70"/>
      <c r="G26" s="71"/>
      <c r="H26" s="72"/>
      <c r="I26" s="68">
        <f t="shared" si="0"/>
        <v>0</v>
      </c>
    </row>
    <row r="27" spans="1:9" ht="13.5">
      <c r="A27" s="78" t="s">
        <v>111</v>
      </c>
      <c r="B27" s="79" t="s">
        <v>112</v>
      </c>
      <c r="C27" s="70">
        <f>D27-H27</f>
        <v>0</v>
      </c>
      <c r="D27" s="70">
        <v>986</v>
      </c>
      <c r="E27" s="70"/>
      <c r="F27" s="70"/>
      <c r="G27" s="71"/>
      <c r="H27" s="72">
        <v>986</v>
      </c>
      <c r="I27" s="68">
        <f t="shared" si="0"/>
        <v>0</v>
      </c>
    </row>
    <row r="28" spans="1:9" ht="13.5">
      <c r="A28" s="78" t="s">
        <v>113</v>
      </c>
      <c r="B28" s="79" t="s">
        <v>114</v>
      </c>
      <c r="C28" s="70"/>
      <c r="D28" s="70"/>
      <c r="E28" s="70"/>
      <c r="F28" s="70"/>
      <c r="G28" s="71"/>
      <c r="H28" s="72"/>
      <c r="I28" s="68">
        <f t="shared" si="0"/>
        <v>0</v>
      </c>
    </row>
    <row r="29" spans="1:9" ht="13.5">
      <c r="A29" s="78" t="s">
        <v>115</v>
      </c>
      <c r="B29" s="79" t="s">
        <v>116</v>
      </c>
      <c r="C29" s="70"/>
      <c r="D29" s="70"/>
      <c r="E29" s="70"/>
      <c r="F29" s="70"/>
      <c r="G29" s="71"/>
      <c r="H29" s="72"/>
      <c r="I29" s="68">
        <f t="shared" si="0"/>
        <v>0</v>
      </c>
    </row>
    <row r="30" spans="1:9" ht="13.5">
      <c r="A30" s="35" t="s">
        <v>117</v>
      </c>
      <c r="B30" s="79" t="s">
        <v>118</v>
      </c>
      <c r="C30" s="70">
        <f>SUM(C31:C35)</f>
        <v>-1884</v>
      </c>
      <c r="D30" s="70">
        <f>SUM(D31:D35)</f>
        <v>-1981</v>
      </c>
      <c r="E30" s="70">
        <f>SUM(E31:E35)</f>
        <v>0</v>
      </c>
      <c r="F30" s="70">
        <f>SUM(F31:F35)</f>
        <v>0</v>
      </c>
      <c r="G30" s="76"/>
      <c r="H30" s="72">
        <v>-97</v>
      </c>
      <c r="I30" s="68">
        <f t="shared" si="0"/>
        <v>-1884</v>
      </c>
    </row>
    <row r="31" spans="1:9" ht="13.5">
      <c r="A31" s="82" t="s">
        <v>119</v>
      </c>
      <c r="B31" s="79"/>
      <c r="C31" s="70"/>
      <c r="D31" s="70"/>
      <c r="E31" s="70"/>
      <c r="F31" s="70"/>
      <c r="G31" s="71"/>
      <c r="H31" s="72"/>
      <c r="I31" s="68">
        <f t="shared" si="0"/>
        <v>0</v>
      </c>
    </row>
    <row r="32" spans="1:9" ht="25.5">
      <c r="A32" s="80" t="s">
        <v>120</v>
      </c>
      <c r="B32" s="79" t="s">
        <v>121</v>
      </c>
      <c r="C32" s="83">
        <f>D32-H32</f>
        <v>0</v>
      </c>
      <c r="D32" s="83"/>
      <c r="E32" s="83"/>
      <c r="F32" s="83"/>
      <c r="G32" s="71"/>
      <c r="H32" s="84"/>
      <c r="I32" s="68">
        <f t="shared" si="0"/>
        <v>0</v>
      </c>
    </row>
    <row r="33" spans="1:10" ht="13.5">
      <c r="A33" s="80" t="s">
        <v>122</v>
      </c>
      <c r="B33" s="79" t="s">
        <v>123</v>
      </c>
      <c r="C33" s="83">
        <f>D33-H33</f>
        <v>-1884</v>
      </c>
      <c r="D33" s="70">
        <f>2304-4285</f>
        <v>-1981</v>
      </c>
      <c r="E33" s="70"/>
      <c r="F33" s="70"/>
      <c r="G33" s="71"/>
      <c r="H33" s="72">
        <v>-97</v>
      </c>
      <c r="I33" s="68">
        <f t="shared" si="0"/>
        <v>-1884</v>
      </c>
    </row>
    <row r="34" spans="1:10" ht="13.5">
      <c r="A34" s="80" t="s">
        <v>124</v>
      </c>
      <c r="B34" s="79" t="s">
        <v>125</v>
      </c>
      <c r="C34" s="83"/>
      <c r="D34" s="70"/>
      <c r="E34" s="70"/>
      <c r="F34" s="70"/>
      <c r="G34" s="71"/>
      <c r="H34" s="72"/>
      <c r="I34" s="68">
        <f t="shared" si="0"/>
        <v>0</v>
      </c>
    </row>
    <row r="35" spans="1:10" ht="13.5">
      <c r="A35" s="80" t="s">
        <v>126</v>
      </c>
      <c r="B35" s="79" t="s">
        <v>127</v>
      </c>
      <c r="C35" s="83"/>
      <c r="D35" s="70"/>
      <c r="E35" s="70"/>
      <c r="F35" s="70"/>
      <c r="G35" s="71"/>
      <c r="H35" s="72"/>
      <c r="I35" s="68">
        <f t="shared" si="0"/>
        <v>0</v>
      </c>
    </row>
    <row r="36" spans="1:10" ht="13.5">
      <c r="A36" s="82" t="s">
        <v>128</v>
      </c>
      <c r="B36" s="79" t="s">
        <v>129</v>
      </c>
      <c r="C36" s="83">
        <f>D36-H36</f>
        <v>0</v>
      </c>
      <c r="D36" s="70"/>
      <c r="E36" s="70"/>
      <c r="F36" s="70"/>
      <c r="G36" s="71"/>
      <c r="H36" s="72"/>
      <c r="I36" s="68">
        <f t="shared" si="0"/>
        <v>0</v>
      </c>
    </row>
    <row r="37" spans="1:10" ht="13.5">
      <c r="A37" s="82" t="s">
        <v>130</v>
      </c>
      <c r="B37" s="79" t="s">
        <v>131</v>
      </c>
      <c r="C37" s="83">
        <f>D37-H37</f>
        <v>-79</v>
      </c>
      <c r="D37" s="70">
        <f>'[1]проч доходы'!C10</f>
        <v>-1576</v>
      </c>
      <c r="E37" s="70"/>
      <c r="F37" s="70"/>
      <c r="G37" s="71"/>
      <c r="H37" s="72">
        <v>-1497</v>
      </c>
      <c r="I37" s="68">
        <f t="shared" si="0"/>
        <v>-79</v>
      </c>
    </row>
    <row r="38" spans="1:10" ht="9.75" customHeight="1">
      <c r="A38" s="35"/>
      <c r="B38" s="79"/>
      <c r="C38" s="74"/>
      <c r="D38" s="74"/>
      <c r="E38" s="74"/>
      <c r="F38" s="70"/>
      <c r="G38" s="39"/>
      <c r="H38" s="75"/>
      <c r="I38" s="68">
        <f t="shared" si="0"/>
        <v>0</v>
      </c>
    </row>
    <row r="39" spans="1:10" s="69" customFormat="1" ht="13.5">
      <c r="A39" s="64" t="s">
        <v>132</v>
      </c>
      <c r="B39" s="85"/>
      <c r="C39" s="66">
        <f>C40+C41+C42</f>
        <v>2875</v>
      </c>
      <c r="D39" s="66">
        <f>D40+D41+D42</f>
        <v>328695</v>
      </c>
      <c r="E39" s="66">
        <f>E40+E41+E42</f>
        <v>-66</v>
      </c>
      <c r="F39" s="66">
        <f>F40+F41+F42</f>
        <v>422</v>
      </c>
      <c r="G39" s="67"/>
      <c r="H39" s="77">
        <v>325820</v>
      </c>
      <c r="I39" s="68">
        <f t="shared" si="0"/>
        <v>2875</v>
      </c>
    </row>
    <row r="40" spans="1:10" ht="13.5">
      <c r="A40" s="35" t="s">
        <v>133</v>
      </c>
      <c r="B40" s="79" t="s">
        <v>134</v>
      </c>
      <c r="C40" s="70">
        <f>D40-H40</f>
        <v>0</v>
      </c>
      <c r="D40" s="70">
        <f>2815-3407</f>
        <v>-592</v>
      </c>
      <c r="E40" s="70"/>
      <c r="F40" s="70">
        <v>19</v>
      </c>
      <c r="G40" s="71"/>
      <c r="H40" s="72">
        <v>-592</v>
      </c>
      <c r="I40" s="68">
        <f t="shared" si="0"/>
        <v>0</v>
      </c>
    </row>
    <row r="41" spans="1:10" ht="13.5">
      <c r="A41" s="35" t="s">
        <v>135</v>
      </c>
      <c r="B41" s="79" t="s">
        <v>136</v>
      </c>
      <c r="C41" s="70">
        <f>D41-H41</f>
        <v>2875</v>
      </c>
      <c r="D41" s="70">
        <f>'[1]проч доходы'!C14</f>
        <v>329287</v>
      </c>
      <c r="E41" s="70">
        <v>-66</v>
      </c>
      <c r="F41" s="70">
        <v>403</v>
      </c>
      <c r="G41" s="71"/>
      <c r="H41" s="72">
        <v>326412</v>
      </c>
      <c r="I41" s="68">
        <f t="shared" si="0"/>
        <v>2875</v>
      </c>
    </row>
    <row r="42" spans="1:10" ht="11.25" customHeight="1">
      <c r="A42" s="35" t="s">
        <v>137</v>
      </c>
      <c r="B42" s="79" t="s">
        <v>138</v>
      </c>
      <c r="C42" s="70">
        <f>D42-H42</f>
        <v>0</v>
      </c>
      <c r="D42" s="74"/>
      <c r="E42" s="74"/>
      <c r="F42" s="74"/>
      <c r="G42" s="39"/>
      <c r="H42" s="75"/>
      <c r="I42" s="68">
        <f t="shared" si="0"/>
        <v>0</v>
      </c>
    </row>
    <row r="43" spans="1:10" ht="11.25" customHeight="1">
      <c r="A43" s="35"/>
      <c r="B43" s="79"/>
      <c r="C43" s="74"/>
      <c r="D43" s="74"/>
      <c r="E43" s="74"/>
      <c r="F43" s="74"/>
      <c r="G43" s="39"/>
      <c r="H43" s="75"/>
      <c r="I43" s="68">
        <f t="shared" si="0"/>
        <v>0</v>
      </c>
    </row>
    <row r="44" spans="1:10" s="89" customFormat="1" ht="13.5">
      <c r="A44" s="86" t="s">
        <v>139</v>
      </c>
      <c r="B44" s="87"/>
      <c r="C44" s="88">
        <f>C9+C19+C39</f>
        <v>177192</v>
      </c>
      <c r="D44" s="88">
        <f>D9+D19+D39</f>
        <v>981502</v>
      </c>
      <c r="E44" s="88">
        <f>E9+E19+E39</f>
        <v>63494</v>
      </c>
      <c r="F44" s="88">
        <f>F9+F19+F39</f>
        <v>623874</v>
      </c>
      <c r="G44" s="33"/>
      <c r="H44" s="88">
        <v>804310</v>
      </c>
      <c r="I44" s="68">
        <f t="shared" si="0"/>
        <v>177192</v>
      </c>
    </row>
    <row r="45" spans="1:10" ht="11.25" customHeight="1">
      <c r="A45" s="35"/>
      <c r="B45" s="79"/>
      <c r="C45" s="74"/>
      <c r="D45" s="74"/>
      <c r="E45" s="74"/>
      <c r="F45" s="74"/>
      <c r="G45" s="39"/>
      <c r="H45" s="75"/>
      <c r="I45" s="68">
        <f t="shared" si="0"/>
        <v>0</v>
      </c>
    </row>
    <row r="46" spans="1:10" s="89" customFormat="1" ht="13.5">
      <c r="A46" s="86" t="s">
        <v>140</v>
      </c>
      <c r="B46" s="87"/>
      <c r="C46" s="88"/>
      <c r="D46" s="88"/>
      <c r="E46" s="88"/>
      <c r="F46" s="88"/>
      <c r="G46" s="90"/>
      <c r="H46" s="91"/>
      <c r="I46" s="68">
        <f t="shared" si="0"/>
        <v>0</v>
      </c>
      <c r="J46" s="92"/>
    </row>
    <row r="47" spans="1:10" ht="13.5">
      <c r="A47" s="35" t="s">
        <v>141</v>
      </c>
      <c r="B47" s="79" t="s">
        <v>142</v>
      </c>
      <c r="C47" s="70">
        <f>D47-H47</f>
        <v>21261</v>
      </c>
      <c r="D47" s="70">
        <f>[1]выплаты!C49-[1]выплаты!D49-[1]выплаты!E49</f>
        <v>674726</v>
      </c>
      <c r="E47" s="70">
        <v>85747</v>
      </c>
      <c r="F47" s="70">
        <v>534530</v>
      </c>
      <c r="G47" s="71"/>
      <c r="H47" s="72">
        <v>653465</v>
      </c>
      <c r="I47" s="68">
        <f t="shared" si="0"/>
        <v>21261</v>
      </c>
    </row>
    <row r="48" spans="1:10" ht="13.5">
      <c r="A48" s="35" t="s">
        <v>143</v>
      </c>
      <c r="B48" s="79" t="s">
        <v>144</v>
      </c>
      <c r="C48" s="70"/>
      <c r="D48" s="70">
        <f>[1]выплаты!D49+[1]выплаты!E49</f>
        <v>1901</v>
      </c>
      <c r="E48" s="70"/>
      <c r="F48" s="70"/>
      <c r="G48" s="71"/>
      <c r="H48" s="72"/>
      <c r="I48" s="68">
        <f t="shared" si="0"/>
        <v>1901</v>
      </c>
    </row>
    <row r="49" spans="1:9" ht="13.5">
      <c r="A49" s="35" t="s">
        <v>145</v>
      </c>
      <c r="B49" s="79" t="s">
        <v>146</v>
      </c>
      <c r="C49" s="70">
        <f>D49-H49</f>
        <v>6352</v>
      </c>
      <c r="D49" s="70">
        <f>[1]выплаты!J49</f>
        <v>594868</v>
      </c>
      <c r="E49" s="70">
        <v>79402</v>
      </c>
      <c r="F49" s="70">
        <v>470018</v>
      </c>
      <c r="G49" s="71"/>
      <c r="H49" s="72">
        <v>588516</v>
      </c>
      <c r="I49" s="68">
        <f t="shared" si="0"/>
        <v>6352</v>
      </c>
    </row>
    <row r="50" spans="1:9" ht="13.5">
      <c r="A50" s="35" t="s">
        <v>147</v>
      </c>
      <c r="B50" s="79" t="s">
        <v>148</v>
      </c>
      <c r="C50" s="70">
        <f>D50-H50</f>
        <v>0</v>
      </c>
      <c r="D50" s="70">
        <f>[1]выплаты!H49</f>
        <v>352</v>
      </c>
      <c r="E50" s="70"/>
      <c r="F50" s="70"/>
      <c r="G50" s="71"/>
      <c r="H50" s="72">
        <v>352</v>
      </c>
      <c r="I50" s="68">
        <f t="shared" si="0"/>
        <v>0</v>
      </c>
    </row>
    <row r="51" spans="1:9" ht="13.5">
      <c r="A51" s="35" t="s">
        <v>149</v>
      </c>
      <c r="B51" s="79" t="s">
        <v>150</v>
      </c>
      <c r="C51" s="74">
        <f>C47-C49-C50</f>
        <v>14909</v>
      </c>
      <c r="D51" s="74">
        <f>D47+D48-D49-D50</f>
        <v>81407</v>
      </c>
      <c r="E51" s="74">
        <f>E47-E49-E50</f>
        <v>6345</v>
      </c>
      <c r="F51" s="74">
        <f>F47-F49-F50</f>
        <v>64512</v>
      </c>
      <c r="G51" s="21"/>
      <c r="H51" s="75">
        <v>64597</v>
      </c>
      <c r="I51" s="68">
        <f t="shared" si="0"/>
        <v>16810</v>
      </c>
    </row>
    <row r="52" spans="1:9" ht="13.5">
      <c r="A52" s="82" t="s">
        <v>151</v>
      </c>
      <c r="B52" s="79" t="s">
        <v>152</v>
      </c>
      <c r="C52" s="70">
        <f t="shared" ref="C52:C68" si="2">D52-H52</f>
        <v>444</v>
      </c>
      <c r="D52" s="70">
        <f>[1]выплаты!N49</f>
        <v>7033</v>
      </c>
      <c r="E52" s="70"/>
      <c r="F52" s="70"/>
      <c r="G52" s="71"/>
      <c r="H52" s="72">
        <v>6589</v>
      </c>
      <c r="I52" s="68">
        <f t="shared" si="0"/>
        <v>444</v>
      </c>
    </row>
    <row r="53" spans="1:9" ht="17.25" customHeight="1">
      <c r="A53" s="81" t="s">
        <v>153</v>
      </c>
      <c r="B53" s="79" t="s">
        <v>154</v>
      </c>
      <c r="C53" s="70">
        <f t="shared" si="2"/>
        <v>0</v>
      </c>
      <c r="D53" s="70"/>
      <c r="E53" s="70"/>
      <c r="F53" s="70"/>
      <c r="G53" s="76"/>
      <c r="H53" s="72"/>
      <c r="I53" s="68">
        <f t="shared" si="0"/>
        <v>0</v>
      </c>
    </row>
    <row r="54" spans="1:9" ht="25.5">
      <c r="A54" s="81" t="s">
        <v>155</v>
      </c>
      <c r="B54" s="79" t="s">
        <v>156</v>
      </c>
      <c r="C54" s="70">
        <f t="shared" si="2"/>
        <v>0</v>
      </c>
      <c r="D54" s="70"/>
      <c r="E54" s="70"/>
      <c r="F54" s="70"/>
      <c r="G54" s="71"/>
      <c r="H54" s="72"/>
      <c r="I54" s="68">
        <f t="shared" si="0"/>
        <v>0</v>
      </c>
    </row>
    <row r="55" spans="1:9" ht="13.5">
      <c r="A55" s="35" t="s">
        <v>157</v>
      </c>
      <c r="B55" s="79" t="s">
        <v>158</v>
      </c>
      <c r="C55" s="70">
        <f t="shared" si="2"/>
        <v>0</v>
      </c>
      <c r="D55" s="70"/>
      <c r="E55" s="70"/>
      <c r="F55" s="70"/>
      <c r="G55" s="71"/>
      <c r="H55" s="72"/>
      <c r="I55" s="68">
        <f t="shared" si="0"/>
        <v>0</v>
      </c>
    </row>
    <row r="56" spans="1:9" ht="16.5" customHeight="1">
      <c r="A56" s="81" t="s">
        <v>159</v>
      </c>
      <c r="B56" s="79" t="s">
        <v>160</v>
      </c>
      <c r="C56" s="70">
        <f t="shared" si="2"/>
        <v>0</v>
      </c>
      <c r="D56" s="70"/>
      <c r="E56" s="70"/>
      <c r="F56" s="70"/>
      <c r="G56" s="71"/>
      <c r="H56" s="72"/>
      <c r="I56" s="68">
        <f t="shared" si="0"/>
        <v>0</v>
      </c>
    </row>
    <row r="57" spans="1:9" ht="15.75" customHeight="1">
      <c r="A57" s="93" t="s">
        <v>161</v>
      </c>
      <c r="B57" s="79" t="s">
        <v>162</v>
      </c>
      <c r="C57" s="70">
        <f t="shared" si="2"/>
        <v>-3664</v>
      </c>
      <c r="D57" s="70">
        <f>'[1]изменение резерв_Самат'!D50</f>
        <v>-294049</v>
      </c>
      <c r="E57" s="70">
        <v>-16158</v>
      </c>
      <c r="F57" s="70">
        <v>-97216</v>
      </c>
      <c r="G57" s="76">
        <f>[1]баланс!C43-[1]баланс!D43</f>
        <v>-294049</v>
      </c>
      <c r="H57" s="72">
        <v>-290385</v>
      </c>
      <c r="I57" s="68">
        <f t="shared" si="0"/>
        <v>-3664</v>
      </c>
    </row>
    <row r="58" spans="1:9" ht="20.25" customHeight="1">
      <c r="A58" s="93" t="s">
        <v>163</v>
      </c>
      <c r="B58" s="79" t="s">
        <v>164</v>
      </c>
      <c r="C58" s="70">
        <f t="shared" si="2"/>
        <v>0</v>
      </c>
      <c r="D58" s="70">
        <f>'[1]изменение резерв_Самат'!E50</f>
        <v>0</v>
      </c>
      <c r="E58" s="70"/>
      <c r="F58" s="70"/>
      <c r="G58" s="71"/>
      <c r="H58" s="72">
        <v>0</v>
      </c>
      <c r="I58" s="68">
        <f t="shared" si="0"/>
        <v>0</v>
      </c>
    </row>
    <row r="59" spans="1:9" ht="21.75" customHeight="1">
      <c r="A59" s="93" t="s">
        <v>165</v>
      </c>
      <c r="B59" s="79" t="s">
        <v>166</v>
      </c>
      <c r="C59" s="70">
        <f t="shared" si="2"/>
        <v>135289</v>
      </c>
      <c r="D59" s="70">
        <f>'[1]изменение резерв_Самат'!I50</f>
        <v>-1585184</v>
      </c>
      <c r="E59" s="70">
        <v>15719</v>
      </c>
      <c r="F59" s="70">
        <v>111874</v>
      </c>
      <c r="G59" s="76">
        <f>[1]баланс!C44-[1]баланс!D44</f>
        <v>-1585184</v>
      </c>
      <c r="H59" s="72">
        <v>-1720473</v>
      </c>
      <c r="I59" s="68">
        <f t="shared" si="0"/>
        <v>135289</v>
      </c>
    </row>
    <row r="60" spans="1:9" ht="22.5" customHeight="1">
      <c r="A60" s="93" t="s">
        <v>167</v>
      </c>
      <c r="B60" s="79" t="s">
        <v>168</v>
      </c>
      <c r="C60" s="70">
        <f t="shared" si="2"/>
        <v>128870</v>
      </c>
      <c r="D60" s="70">
        <f>'[1]изменение резерв_Самат'!J50</f>
        <v>-1456191</v>
      </c>
      <c r="E60" s="70">
        <v>13624</v>
      </c>
      <c r="F60" s="70">
        <v>97734</v>
      </c>
      <c r="G60" s="76">
        <f>[1]баланс!C20-[1]баланс!D20</f>
        <v>-1456191</v>
      </c>
      <c r="H60" s="72">
        <v>-1585061</v>
      </c>
      <c r="I60" s="68">
        <f t="shared" si="0"/>
        <v>128870</v>
      </c>
    </row>
    <row r="61" spans="1:9" ht="13.5">
      <c r="A61" s="35" t="s">
        <v>169</v>
      </c>
      <c r="B61" s="79" t="s">
        <v>170</v>
      </c>
      <c r="C61" s="70">
        <f t="shared" si="2"/>
        <v>278400</v>
      </c>
      <c r="D61" s="70">
        <f>'[1]изменение резерв_Самат'!N50</f>
        <v>277325</v>
      </c>
      <c r="E61" s="70"/>
      <c r="F61" s="70">
        <v>100910</v>
      </c>
      <c r="G61" s="76">
        <f>[1]баланс!C45-[1]баланс!D45</f>
        <v>277325</v>
      </c>
      <c r="H61" s="72">
        <v>-1075</v>
      </c>
      <c r="I61" s="68">
        <f t="shared" si="0"/>
        <v>278400</v>
      </c>
    </row>
    <row r="62" spans="1:9" ht="13.5">
      <c r="A62" s="35" t="s">
        <v>171</v>
      </c>
      <c r="B62" s="79" t="s">
        <v>172</v>
      </c>
      <c r="C62" s="70">
        <f t="shared" si="2"/>
        <v>275997</v>
      </c>
      <c r="D62" s="70">
        <f>'[1]изменение резерв_Самат'!O50</f>
        <v>275997</v>
      </c>
      <c r="E62" s="70"/>
      <c r="F62" s="70">
        <v>97246</v>
      </c>
      <c r="G62" s="76">
        <f>[1]баланс!C21-[1]баланс!D21</f>
        <v>275997</v>
      </c>
      <c r="H62" s="72">
        <v>0</v>
      </c>
      <c r="I62" s="68">
        <f t="shared" si="0"/>
        <v>275997</v>
      </c>
    </row>
    <row r="63" spans="1:9" ht="16.5" customHeight="1">
      <c r="A63" s="94" t="s">
        <v>173</v>
      </c>
      <c r="B63" s="79" t="s">
        <v>174</v>
      </c>
      <c r="C63" s="70">
        <f t="shared" si="2"/>
        <v>7135</v>
      </c>
      <c r="D63" s="70">
        <f>[1]комис!G46</f>
        <v>27978</v>
      </c>
      <c r="E63" s="70">
        <v>4951</v>
      </c>
      <c r="F63" s="70">
        <v>36172</v>
      </c>
      <c r="G63" s="71"/>
      <c r="H63" s="72">
        <v>20843</v>
      </c>
      <c r="I63" s="68">
        <f t="shared" si="0"/>
        <v>7135</v>
      </c>
    </row>
    <row r="64" spans="1:9" ht="13.5">
      <c r="A64" s="35" t="s">
        <v>175</v>
      </c>
      <c r="B64" s="79" t="s">
        <v>176</v>
      </c>
      <c r="C64" s="70">
        <f t="shared" si="2"/>
        <v>0</v>
      </c>
      <c r="D64" s="70">
        <f>D66</f>
        <v>0</v>
      </c>
      <c r="E64" s="70"/>
      <c r="F64" s="70"/>
      <c r="G64" s="71"/>
      <c r="H64" s="72">
        <v>0</v>
      </c>
      <c r="I64" s="68">
        <f t="shared" si="0"/>
        <v>0</v>
      </c>
    </row>
    <row r="65" spans="1:9" ht="13.5">
      <c r="A65" s="78" t="s">
        <v>108</v>
      </c>
      <c r="B65" s="79"/>
      <c r="C65" s="70">
        <f t="shared" si="2"/>
        <v>0</v>
      </c>
      <c r="D65" s="70"/>
      <c r="E65" s="70"/>
      <c r="F65" s="70"/>
      <c r="G65" s="71"/>
      <c r="H65" s="72"/>
      <c r="I65" s="68">
        <f t="shared" si="0"/>
        <v>0</v>
      </c>
    </row>
    <row r="66" spans="1:9" ht="13.5">
      <c r="A66" s="78" t="s">
        <v>177</v>
      </c>
      <c r="B66" s="79" t="s">
        <v>178</v>
      </c>
      <c r="C66" s="70">
        <f t="shared" si="2"/>
        <v>0</v>
      </c>
      <c r="D66" s="70">
        <v>0</v>
      </c>
      <c r="E66" s="70"/>
      <c r="F66" s="70"/>
      <c r="G66" s="71"/>
      <c r="H66" s="72">
        <v>0</v>
      </c>
      <c r="I66" s="68">
        <f t="shared" si="0"/>
        <v>0</v>
      </c>
    </row>
    <row r="67" spans="1:9" ht="13.5">
      <c r="A67" s="35" t="s">
        <v>179</v>
      </c>
      <c r="B67" s="79" t="s">
        <v>180</v>
      </c>
      <c r="C67" s="70">
        <f t="shared" si="2"/>
        <v>0</v>
      </c>
      <c r="D67" s="70">
        <v>3562</v>
      </c>
      <c r="E67" s="70"/>
      <c r="F67" s="70"/>
      <c r="G67" s="71"/>
      <c r="H67" s="72">
        <v>3562</v>
      </c>
      <c r="I67" s="68">
        <f t="shared" si="0"/>
        <v>0</v>
      </c>
    </row>
    <row r="68" spans="1:9" ht="13.5">
      <c r="A68" s="35" t="s">
        <v>181</v>
      </c>
      <c r="B68" s="79" t="s">
        <v>182</v>
      </c>
      <c r="C68" s="70">
        <f t="shared" si="2"/>
        <v>0</v>
      </c>
      <c r="D68" s="70">
        <v>0</v>
      </c>
      <c r="E68" s="70"/>
      <c r="F68" s="70"/>
      <c r="G68" s="71"/>
      <c r="H68" s="72">
        <v>0</v>
      </c>
      <c r="I68" s="68">
        <f t="shared" si="0"/>
        <v>0</v>
      </c>
    </row>
    <row r="69" spans="1:9" ht="13.5">
      <c r="A69" s="35" t="s">
        <v>183</v>
      </c>
      <c r="B69" s="79" t="s">
        <v>184</v>
      </c>
      <c r="C69" s="74">
        <f>C67-C68</f>
        <v>0</v>
      </c>
      <c r="D69" s="74">
        <f>D67-D68</f>
        <v>3562</v>
      </c>
      <c r="E69" s="74">
        <f>E67-E68</f>
        <v>0</v>
      </c>
      <c r="F69" s="74">
        <f>F67-F68</f>
        <v>0</v>
      </c>
      <c r="G69" s="21"/>
      <c r="H69" s="75">
        <v>3562</v>
      </c>
      <c r="I69" s="68">
        <f t="shared" si="0"/>
        <v>0</v>
      </c>
    </row>
    <row r="70" spans="1:9" ht="13.5">
      <c r="A70" s="35" t="s">
        <v>185</v>
      </c>
      <c r="B70" s="79" t="s">
        <v>186</v>
      </c>
      <c r="C70" s="70">
        <f>D70-H70</f>
        <v>40684</v>
      </c>
      <c r="D70" s="70">
        <f>[1]адм!C43</f>
        <v>253015</v>
      </c>
      <c r="E70" s="83">
        <v>19451</v>
      </c>
      <c r="F70" s="83">
        <v>107122</v>
      </c>
      <c r="G70" s="71"/>
      <c r="H70" s="72">
        <v>212331</v>
      </c>
      <c r="I70" s="68">
        <f t="shared" si="0"/>
        <v>40684</v>
      </c>
    </row>
    <row r="71" spans="1:9" ht="13.5">
      <c r="A71" s="78" t="s">
        <v>108</v>
      </c>
      <c r="B71" s="16"/>
      <c r="C71" s="70"/>
      <c r="D71" s="70"/>
      <c r="E71" s="83"/>
      <c r="F71" s="70"/>
      <c r="G71" s="71"/>
      <c r="H71" s="72"/>
      <c r="I71" s="68">
        <f t="shared" si="0"/>
        <v>0</v>
      </c>
    </row>
    <row r="72" spans="1:9" ht="13.5">
      <c r="A72" s="78" t="s">
        <v>187</v>
      </c>
      <c r="B72" s="16" t="s">
        <v>188</v>
      </c>
      <c r="C72" s="70">
        <f>D72-H72</f>
        <v>31787</v>
      </c>
      <c r="D72" s="70">
        <f>[1]адм!C10</f>
        <v>147731</v>
      </c>
      <c r="E72" s="83">
        <v>12161</v>
      </c>
      <c r="F72" s="70">
        <v>58915</v>
      </c>
      <c r="G72" s="71"/>
      <c r="H72" s="72">
        <v>115944</v>
      </c>
      <c r="I72" s="68">
        <f t="shared" si="0"/>
        <v>31787</v>
      </c>
    </row>
    <row r="73" spans="1:9" ht="25.5">
      <c r="A73" s="80" t="s">
        <v>189</v>
      </c>
      <c r="B73" s="95" t="s">
        <v>190</v>
      </c>
      <c r="C73" s="83">
        <f>D73-H73</f>
        <v>2263</v>
      </c>
      <c r="D73" s="83">
        <f>[1]адм!C33+[1]адм!C34+[1]адм!C35+[1]адм!C36+[1]адм!C37+[1]адм!C38+[1]адм!C39+[1]адм!C40+[1]адм!C41</f>
        <v>14465</v>
      </c>
      <c r="E73" s="83">
        <v>2676</v>
      </c>
      <c r="F73" s="83">
        <v>14632</v>
      </c>
      <c r="G73" s="96"/>
      <c r="H73" s="84">
        <v>12202</v>
      </c>
      <c r="I73" s="68">
        <f t="shared" si="0"/>
        <v>2263</v>
      </c>
    </row>
    <row r="74" spans="1:9" ht="13.5">
      <c r="A74" s="80" t="s">
        <v>191</v>
      </c>
      <c r="B74" s="16" t="s">
        <v>192</v>
      </c>
      <c r="C74" s="70">
        <f>D74-H74</f>
        <v>2575</v>
      </c>
      <c r="D74" s="70">
        <f>[1]адм!C21</f>
        <v>14436</v>
      </c>
      <c r="E74" s="83">
        <v>1370</v>
      </c>
      <c r="F74" s="70">
        <v>9941</v>
      </c>
      <c r="G74" s="71"/>
      <c r="H74" s="72">
        <v>11861</v>
      </c>
      <c r="I74" s="68">
        <f t="shared" ref="I74:I86" si="3">D74-H74</f>
        <v>2575</v>
      </c>
    </row>
    <row r="75" spans="1:9" ht="13.5">
      <c r="A75" s="35" t="s">
        <v>193</v>
      </c>
      <c r="B75" s="16">
        <v>41</v>
      </c>
      <c r="C75" s="70">
        <f>D75-H75</f>
        <v>754</v>
      </c>
      <c r="D75" s="70">
        <f>[1]адм!C20</f>
        <v>4174</v>
      </c>
      <c r="E75" s="83">
        <v>334</v>
      </c>
      <c r="F75" s="70">
        <v>2067</v>
      </c>
      <c r="G75" s="71"/>
      <c r="H75" s="72">
        <v>3420</v>
      </c>
      <c r="I75" s="68">
        <f t="shared" si="3"/>
        <v>754</v>
      </c>
    </row>
    <row r="76" spans="1:9" ht="13.5">
      <c r="A76" s="35" t="s">
        <v>194</v>
      </c>
      <c r="B76" s="16">
        <v>42</v>
      </c>
      <c r="C76" s="70">
        <f>D76-H76</f>
        <v>3895</v>
      </c>
      <c r="D76" s="70">
        <v>7463</v>
      </c>
      <c r="E76" s="70"/>
      <c r="F76" s="70">
        <v>3</v>
      </c>
      <c r="G76" s="71"/>
      <c r="H76" s="72">
        <v>3568</v>
      </c>
      <c r="I76" s="68">
        <f t="shared" si="3"/>
        <v>3895</v>
      </c>
    </row>
    <row r="77" spans="1:9" s="89" customFormat="1" ht="13.5">
      <c r="A77" s="86" t="s">
        <v>195</v>
      </c>
      <c r="B77" s="97">
        <v>43</v>
      </c>
      <c r="C77" s="88">
        <f>C51+C52+C53-C54+C55-C56+C57-C58+C59-C60+C61-C62+C63+C64+C69+C70+C76</f>
        <v>72225</v>
      </c>
      <c r="D77" s="88">
        <f>D51+D52+D53-D54+D55-D56+D57-D58+D59-D60+D61-D62+D63+D64+D69+D70+D76</f>
        <v>-41256</v>
      </c>
      <c r="E77" s="88">
        <f>E51+E52+E53-E54+E55-E56+E57-E58+E59-E60+E61-E62+E63+E64+E69+E70+E76</f>
        <v>16684</v>
      </c>
      <c r="F77" s="88">
        <f>F51+F52+F53-F54+F55-F56+F57-F58+F59-F60+F61-F62+F63+F64+F69+F70+F76</f>
        <v>128397</v>
      </c>
      <c r="G77" s="33"/>
      <c r="H77" s="91">
        <v>-115382</v>
      </c>
      <c r="I77" s="68">
        <f t="shared" si="3"/>
        <v>74126</v>
      </c>
    </row>
    <row r="78" spans="1:9" ht="11.25" customHeight="1">
      <c r="A78" s="35"/>
      <c r="B78" s="16"/>
      <c r="C78" s="74"/>
      <c r="D78" s="74"/>
      <c r="E78" s="74"/>
      <c r="F78" s="74"/>
      <c r="G78" s="39"/>
      <c r="H78" s="75"/>
      <c r="I78" s="68">
        <f t="shared" si="3"/>
        <v>0</v>
      </c>
    </row>
    <row r="79" spans="1:9" ht="15" customHeight="1">
      <c r="A79" s="81" t="s">
        <v>196</v>
      </c>
      <c r="B79" s="16">
        <v>44</v>
      </c>
      <c r="C79" s="74">
        <f>C44-C77</f>
        <v>104967</v>
      </c>
      <c r="D79" s="74">
        <f>D44-D77</f>
        <v>1022758</v>
      </c>
      <c r="E79" s="74">
        <f t="shared" ref="E79:F79" si="4">E44-E77</f>
        <v>46810</v>
      </c>
      <c r="F79" s="74">
        <f t="shared" si="4"/>
        <v>495477</v>
      </c>
      <c r="G79" s="21"/>
      <c r="H79" s="75">
        <v>919692</v>
      </c>
      <c r="I79" s="68">
        <f t="shared" si="3"/>
        <v>103066</v>
      </c>
    </row>
    <row r="80" spans="1:9" ht="12" customHeight="1">
      <c r="A80" s="81" t="s">
        <v>197</v>
      </c>
      <c r="B80" s="16">
        <v>45</v>
      </c>
      <c r="C80" s="74"/>
      <c r="D80" s="74"/>
      <c r="E80" s="74"/>
      <c r="F80" s="74"/>
      <c r="G80" s="39"/>
      <c r="H80" s="75"/>
      <c r="I80" s="68">
        <f t="shared" si="3"/>
        <v>0</v>
      </c>
    </row>
    <row r="81" spans="1:9" ht="12" customHeight="1">
      <c r="A81" s="81" t="s">
        <v>198</v>
      </c>
      <c r="B81" s="16">
        <v>46</v>
      </c>
      <c r="C81" s="74">
        <f>C79+C80</f>
        <v>104967</v>
      </c>
      <c r="D81" s="74">
        <f>D79+D80</f>
        <v>1022758</v>
      </c>
      <c r="E81" s="74">
        <f>E79+E80</f>
        <v>46810</v>
      </c>
      <c r="F81" s="74">
        <f>F79+F80</f>
        <v>495477</v>
      </c>
      <c r="G81" s="39"/>
      <c r="H81" s="75">
        <v>919692</v>
      </c>
      <c r="I81" s="68">
        <f t="shared" si="3"/>
        <v>103066</v>
      </c>
    </row>
    <row r="82" spans="1:9" ht="13.5">
      <c r="A82" s="35" t="s">
        <v>199</v>
      </c>
      <c r="B82" s="16">
        <v>47</v>
      </c>
      <c r="C82" s="74">
        <f>C83+C84</f>
        <v>1865</v>
      </c>
      <c r="D82" s="74">
        <f>D83+D84</f>
        <v>11174</v>
      </c>
      <c r="E82" s="74">
        <f t="shared" ref="E82:F82" si="5">E83+E84</f>
        <v>0</v>
      </c>
      <c r="F82" s="74">
        <f t="shared" si="5"/>
        <v>12354</v>
      </c>
      <c r="G82" s="21"/>
      <c r="H82" s="75">
        <v>9309</v>
      </c>
      <c r="I82" s="68">
        <f t="shared" si="3"/>
        <v>1865</v>
      </c>
    </row>
    <row r="83" spans="1:9" ht="13.5">
      <c r="A83" s="35" t="s">
        <v>200</v>
      </c>
      <c r="B83" s="16" t="s">
        <v>201</v>
      </c>
      <c r="C83" s="70">
        <f>D83-H83</f>
        <v>0</v>
      </c>
      <c r="D83" s="70"/>
      <c r="E83" s="70"/>
      <c r="F83" s="70">
        <v>12354</v>
      </c>
      <c r="G83" s="71"/>
      <c r="H83" s="72"/>
      <c r="I83" s="68">
        <f t="shared" si="3"/>
        <v>0</v>
      </c>
    </row>
    <row r="84" spans="1:9" ht="13.5">
      <c r="A84" s="35" t="s">
        <v>202</v>
      </c>
      <c r="B84" s="16" t="s">
        <v>203</v>
      </c>
      <c r="C84" s="70">
        <f>D84-H84</f>
        <v>1865</v>
      </c>
      <c r="D84" s="70">
        <v>11174</v>
      </c>
      <c r="E84" s="70"/>
      <c r="F84" s="70"/>
      <c r="G84" s="71"/>
      <c r="H84" s="72">
        <v>9309</v>
      </c>
      <c r="I84" s="68">
        <f t="shared" si="3"/>
        <v>1865</v>
      </c>
    </row>
    <row r="85" spans="1:9" ht="13.5">
      <c r="A85" s="35"/>
      <c r="B85" s="16"/>
      <c r="C85" s="70"/>
      <c r="D85" s="70"/>
      <c r="E85" s="70"/>
      <c r="F85" s="98"/>
      <c r="G85" s="71"/>
      <c r="H85" s="71"/>
      <c r="I85" s="68">
        <f t="shared" si="3"/>
        <v>0</v>
      </c>
    </row>
    <row r="86" spans="1:9" ht="13.5">
      <c r="A86" s="35" t="s">
        <v>204</v>
      </c>
      <c r="B86" s="16">
        <v>48</v>
      </c>
      <c r="C86" s="88">
        <f>C79-C82</f>
        <v>103102</v>
      </c>
      <c r="D86" s="88">
        <f>D79-D82</f>
        <v>1011584</v>
      </c>
      <c r="E86" s="88">
        <f>E79-E82</f>
        <v>46810</v>
      </c>
      <c r="F86" s="88">
        <f>F79-F82</f>
        <v>483123</v>
      </c>
      <c r="G86" s="33"/>
      <c r="H86" s="88">
        <v>910383</v>
      </c>
      <c r="I86" s="68">
        <f t="shared" si="3"/>
        <v>101201</v>
      </c>
    </row>
    <row r="87" spans="1:9">
      <c r="A87" s="39"/>
      <c r="B87" s="11"/>
      <c r="C87" s="56"/>
      <c r="D87" s="56"/>
      <c r="E87" s="56"/>
      <c r="F87" s="56"/>
      <c r="G87" s="39"/>
      <c r="H87" s="39"/>
    </row>
    <row r="88" spans="1:9">
      <c r="A88" s="99" t="s">
        <v>72</v>
      </c>
      <c r="B88" s="11"/>
      <c r="E88" s="56">
        <f>D15+D54+D56+D58+D60+D62</f>
        <v>-1938230</v>
      </c>
      <c r="H88" s="56"/>
    </row>
    <row r="89" spans="1:9">
      <c r="A89" s="99"/>
      <c r="B89" s="11"/>
      <c r="D89" s="56"/>
      <c r="E89" s="56">
        <f>D15+D54+D56+D58+D60</f>
        <v>-2214227</v>
      </c>
    </row>
    <row r="90" spans="1:9">
      <c r="A90" s="48" t="str">
        <f>[1]баланс!A79</f>
        <v>Первый руководитель (на период его отсутствия – лицо, его замещающее) Касымова Амина Социаловна _______________</v>
      </c>
      <c r="B90" s="100"/>
      <c r="C90" s="44"/>
      <c r="D90" s="44"/>
      <c r="E90" s="44" t="s">
        <v>74</v>
      </c>
      <c r="F90" s="48" t="str">
        <f>[1]баланс!D79</f>
        <v>05 июля 2013г.</v>
      </c>
    </row>
    <row r="91" spans="1:9">
      <c r="A91" s="48"/>
      <c r="B91" s="100"/>
      <c r="C91" s="44"/>
      <c r="D91" s="48"/>
      <c r="E91" s="48"/>
      <c r="F91" s="48"/>
    </row>
    <row r="92" spans="1:9">
      <c r="A92" s="39" t="str">
        <f>[1]баланс!A81</f>
        <v>Главный бухгалтер  (на период его отсутствия – лицо, его замещающее) Раштан Мария Раштанкызы____________</v>
      </c>
      <c r="B92" s="100"/>
      <c r="C92" s="44"/>
      <c r="D92" s="44"/>
      <c r="E92" s="44" t="s">
        <v>74</v>
      </c>
      <c r="F92" s="48" t="str">
        <f>F90</f>
        <v>05 июля 2013г.</v>
      </c>
    </row>
    <row r="93" spans="1:9">
      <c r="A93" s="48"/>
      <c r="B93" s="100"/>
      <c r="C93" s="48"/>
      <c r="D93" s="48"/>
      <c r="E93" s="48"/>
      <c r="F93" s="48"/>
    </row>
    <row r="94" spans="1:9">
      <c r="A94" s="48" t="s">
        <v>205</v>
      </c>
      <c r="B94" s="100"/>
      <c r="C94" s="48"/>
      <c r="D94" s="48"/>
      <c r="E94" s="48"/>
      <c r="F94" s="48"/>
    </row>
    <row r="95" spans="1:9" ht="14.25" customHeight="1">
      <c r="A95" s="48"/>
      <c r="B95" s="100"/>
      <c r="C95" s="48"/>
      <c r="D95" s="101"/>
      <c r="E95" s="48"/>
      <c r="F95" s="48"/>
    </row>
    <row r="96" spans="1:9">
      <c r="A96" s="102" t="str">
        <f>[1]баланс!A85</f>
        <v>Телефон:      279 20 95</v>
      </c>
      <c r="B96" s="100"/>
      <c r="C96" s="48"/>
      <c r="D96" s="48"/>
      <c r="E96" s="48"/>
      <c r="F96" s="48"/>
    </row>
    <row r="97" spans="1:6" ht="11.25" customHeight="1">
      <c r="A97" s="48"/>
      <c r="B97" s="44"/>
      <c r="C97" s="101"/>
      <c r="D97" s="48"/>
      <c r="E97" s="48"/>
      <c r="F97" s="48"/>
    </row>
    <row r="98" spans="1:6">
      <c r="A98" s="48" t="s">
        <v>79</v>
      </c>
      <c r="B98" s="44"/>
      <c r="C98" s="101"/>
      <c r="D98" s="48"/>
      <c r="E98" s="48"/>
      <c r="F98" s="48"/>
    </row>
    <row r="99" spans="1:6">
      <c r="A99" s="48"/>
      <c r="B99" s="44"/>
      <c r="C99" s="101"/>
      <c r="D99" s="48"/>
      <c r="E99" s="48"/>
      <c r="F99" s="48"/>
    </row>
    <row r="100" spans="1:6">
      <c r="A100" s="48"/>
      <c r="B100" s="44"/>
      <c r="C100" s="101"/>
      <c r="D100" s="48"/>
      <c r="E100" s="48"/>
      <c r="F100" s="48"/>
    </row>
    <row r="101" spans="1:6">
      <c r="B101" s="57"/>
      <c r="C101" s="56"/>
    </row>
    <row r="102" spans="1:6">
      <c r="B102" s="57"/>
      <c r="C102" s="56"/>
      <c r="D102" s="56">
        <f>D104+C86-D86</f>
        <v>-908482</v>
      </c>
    </row>
    <row r="103" spans="1:6">
      <c r="B103" s="57"/>
      <c r="C103" s="56"/>
    </row>
    <row r="104" spans="1:6">
      <c r="B104" s="57"/>
      <c r="C104" s="56"/>
    </row>
    <row r="105" spans="1:6">
      <c r="B105" s="57"/>
      <c r="C105" s="56"/>
    </row>
    <row r="106" spans="1:6">
      <c r="B106" s="11"/>
    </row>
    <row r="107" spans="1:6">
      <c r="B107" s="11"/>
    </row>
    <row r="108" spans="1:6">
      <c r="B108" s="11"/>
    </row>
    <row r="109" spans="1:6">
      <c r="B109" s="11"/>
    </row>
    <row r="110" spans="1:6">
      <c r="B110" s="11"/>
    </row>
    <row r="111" spans="1:6">
      <c r="B111" s="11"/>
    </row>
    <row r="112" spans="1:6">
      <c r="B112" s="11"/>
    </row>
    <row r="113" spans="2:2">
      <c r="B113" s="11"/>
    </row>
    <row r="114" spans="2:2">
      <c r="B114" s="11"/>
    </row>
    <row r="115" spans="2:2">
      <c r="B115" s="11"/>
    </row>
    <row r="116" spans="2:2">
      <c r="B116" s="11"/>
    </row>
    <row r="117" spans="2:2">
      <c r="B117" s="11"/>
    </row>
    <row r="118" spans="2:2">
      <c r="B118" s="11"/>
    </row>
    <row r="119" spans="2:2">
      <c r="B119" s="11"/>
    </row>
    <row r="120" spans="2:2">
      <c r="B120" s="11"/>
    </row>
    <row r="121" spans="2:2">
      <c r="B121" s="11"/>
    </row>
    <row r="122" spans="2:2">
      <c r="B122" s="11"/>
    </row>
    <row r="123" spans="2:2">
      <c r="B123" s="11"/>
    </row>
    <row r="124" spans="2:2">
      <c r="B124" s="11"/>
    </row>
    <row r="125" spans="2:2">
      <c r="B125" s="11"/>
    </row>
    <row r="126" spans="2:2">
      <c r="B126" s="11"/>
    </row>
    <row r="127" spans="2:2">
      <c r="B127" s="11"/>
    </row>
    <row r="128" spans="2:2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  <row r="211" spans="2:2">
      <c r="B211" s="11"/>
    </row>
    <row r="212" spans="2:2">
      <c r="B212" s="11"/>
    </row>
    <row r="213" spans="2:2">
      <c r="B213" s="11"/>
    </row>
    <row r="214" spans="2:2">
      <c r="B214" s="11"/>
    </row>
    <row r="215" spans="2:2">
      <c r="B215" s="11"/>
    </row>
    <row r="216" spans="2:2">
      <c r="B216" s="11"/>
    </row>
    <row r="217" spans="2:2">
      <c r="B217" s="11"/>
    </row>
    <row r="218" spans="2:2">
      <c r="B218" s="11"/>
    </row>
    <row r="219" spans="2:2">
      <c r="B219" s="11"/>
    </row>
    <row r="220" spans="2:2">
      <c r="B220" s="11"/>
    </row>
    <row r="221" spans="2:2">
      <c r="B221" s="11"/>
    </row>
    <row r="222" spans="2:2">
      <c r="B222" s="11"/>
    </row>
    <row r="223" spans="2:2">
      <c r="B223" s="11"/>
    </row>
    <row r="224" spans="2:2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  <row r="247" spans="2:2">
      <c r="B247" s="11"/>
    </row>
    <row r="248" spans="2:2">
      <c r="B248" s="11"/>
    </row>
    <row r="249" spans="2:2">
      <c r="B249" s="11"/>
    </row>
    <row r="250" spans="2:2">
      <c r="B250" s="11"/>
    </row>
    <row r="251" spans="2:2">
      <c r="B251" s="11"/>
    </row>
    <row r="252" spans="2:2">
      <c r="B252" s="11"/>
    </row>
    <row r="253" spans="2:2">
      <c r="B253" s="11"/>
    </row>
    <row r="254" spans="2:2">
      <c r="B254" s="11"/>
    </row>
    <row r="255" spans="2:2">
      <c r="B255" s="11"/>
    </row>
  </sheetData>
  <mergeCells count="3">
    <mergeCell ref="A2:F2"/>
    <mergeCell ref="A3:F3"/>
    <mergeCell ref="A4:F4"/>
  </mergeCells>
  <pageMargins left="0.98425196850393704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Rashtankyzy_A</dc:creator>
  <cp:lastModifiedBy>Rashtankyzy_A</cp:lastModifiedBy>
  <dcterms:created xsi:type="dcterms:W3CDTF">2013-07-11T08:32:18Z</dcterms:created>
  <dcterms:modified xsi:type="dcterms:W3CDTF">2013-07-11T08:32:45Z</dcterms:modified>
</cp:coreProperties>
</file>